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.xml" ContentType="application/vnd.openxmlformats-officedocument.spreadsheetml.comments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gelica\INFO NUBE\DOCUMENTACION CONFIDENCIAL 2022\LIBRO DE ACTAS 2022\APROBACION BALANCES\APROBACION BALANCE 2022\"/>
    </mc:Choice>
  </mc:AlternateContent>
  <bookViews>
    <workbookView xWindow="-165" yWindow="-60" windowWidth="10545" windowHeight="7815" tabRatio="1000" activeTab="2"/>
  </bookViews>
  <sheets>
    <sheet name="PRESENTACION " sheetId="27" r:id="rId1"/>
    <sheet name="ESTAD. SITU. FINAN. INTEG." sheetId="1" r:id="rId2"/>
    <sheet name="ESTAD.RESULT.INTEGRAL" sheetId="26" r:id="rId3"/>
    <sheet name="CAMBIO PATRIMONIO NETO" sheetId="28" state="hidden" r:id="rId4"/>
    <sheet name="FLUJO DE EFECTIVO" sheetId="30" state="hidden" r:id="rId5"/>
    <sheet name="NOTA 2" sheetId="2" r:id="rId6"/>
    <sheet name="NOTA 3" sheetId="4" r:id="rId7"/>
    <sheet name="NOTA 4" sheetId="5" r:id="rId8"/>
    <sheet name="NOTA 5" sheetId="7" r:id="rId9"/>
    <sheet name="NOTA 6" sheetId="8" r:id="rId10"/>
    <sheet name="NOTA 7" sheetId="9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  <sheet name="NOTA 20" sheetId="23" r:id="rId24"/>
    <sheet name="NOTA 21" sheetId="24" r:id="rId25"/>
    <sheet name="NOTA 22" sheetId="25" r:id="rId26"/>
    <sheet name="Det. IR" sheetId="31" r:id="rId27"/>
    <sheet name="RATIOS FINANCIEROS" sheetId="32" r:id="rId28"/>
  </sheets>
  <externalReferences>
    <externalReference r:id="rId29"/>
  </externalReferences>
  <calcPr calcId="152511" concurrentCalc="0"/>
</workbook>
</file>

<file path=xl/calcChain.xml><?xml version="1.0" encoding="utf-8"?>
<calcChain xmlns="http://schemas.openxmlformats.org/spreadsheetml/2006/main">
  <c r="G12" i="18" l="1"/>
  <c r="F8" i="24"/>
  <c r="I10" i="1"/>
  <c r="I21" i="1"/>
  <c r="I28" i="1"/>
  <c r="I34" i="1"/>
  <c r="I36" i="1"/>
  <c r="I32" i="1"/>
  <c r="D65" i="32"/>
  <c r="E16" i="26"/>
  <c r="E21" i="26"/>
  <c r="E27" i="26"/>
  <c r="F16" i="26"/>
  <c r="F21" i="26"/>
  <c r="F27" i="26"/>
  <c r="F32" i="26"/>
  <c r="E32" i="26"/>
  <c r="D34" i="32"/>
  <c r="D11" i="32"/>
  <c r="F52" i="31"/>
  <c r="E9" i="31"/>
  <c r="F6" i="31"/>
  <c r="E14" i="31"/>
  <c r="F12" i="31"/>
  <c r="F20" i="31"/>
  <c r="F32" i="31"/>
  <c r="F37" i="31"/>
  <c r="F40" i="31"/>
  <c r="F43" i="31"/>
  <c r="F44" i="31"/>
  <c r="F46" i="31"/>
  <c r="F48" i="31"/>
  <c r="F50" i="31"/>
  <c r="G13" i="16"/>
  <c r="E12" i="25"/>
  <c r="G10" i="24"/>
  <c r="F12" i="25"/>
  <c r="I26" i="1"/>
  <c r="G11" i="23"/>
  <c r="D21" i="1"/>
  <c r="D36" i="1"/>
  <c r="E26" i="1"/>
  <c r="E36" i="1"/>
  <c r="H35" i="21"/>
  <c r="J21" i="1"/>
  <c r="J26" i="1"/>
  <c r="J28" i="1"/>
  <c r="J34" i="1"/>
  <c r="J36" i="1"/>
  <c r="F17" i="22"/>
  <c r="G11" i="21"/>
  <c r="G32" i="21"/>
  <c r="H32" i="21"/>
  <c r="H13" i="21"/>
  <c r="G30" i="20"/>
  <c r="H32" i="20"/>
  <c r="H10" i="20"/>
  <c r="G12" i="19"/>
  <c r="H12" i="19"/>
  <c r="H12" i="18"/>
  <c r="H15" i="17"/>
  <c r="D26" i="1"/>
  <c r="H13" i="15"/>
  <c r="I22" i="14"/>
  <c r="I16" i="14"/>
  <c r="G34" i="16"/>
  <c r="I34" i="13"/>
  <c r="G30" i="12"/>
  <c r="H11" i="11"/>
  <c r="E13" i="8"/>
  <c r="F10" i="8"/>
  <c r="F13" i="8"/>
  <c r="F12" i="7"/>
  <c r="F12" i="5"/>
  <c r="E9" i="4"/>
  <c r="E11" i="2"/>
  <c r="H29" i="2"/>
  <c r="H28" i="2"/>
  <c r="J29" i="2"/>
  <c r="F11" i="2"/>
  <c r="J28" i="2"/>
  <c r="E12" i="2"/>
  <c r="E25" i="1"/>
  <c r="H30" i="16"/>
  <c r="G12" i="26"/>
  <c r="E17" i="22"/>
  <c r="G35" i="21"/>
  <c r="G13" i="21"/>
  <c r="G13" i="15"/>
  <c r="H16" i="14"/>
  <c r="H22" i="14"/>
  <c r="F11" i="14"/>
  <c r="H34" i="13"/>
  <c r="F12" i="2"/>
  <c r="E21" i="1"/>
  <c r="I28" i="2"/>
  <c r="D61" i="32"/>
  <c r="G31" i="26"/>
  <c r="G30" i="26"/>
  <c r="G29" i="26"/>
  <c r="H29" i="26"/>
  <c r="G26" i="26"/>
  <c r="H26" i="26"/>
  <c r="G25" i="26"/>
  <c r="H25" i="26"/>
  <c r="G24" i="26"/>
  <c r="G23" i="26"/>
  <c r="H23" i="26"/>
  <c r="G20" i="26"/>
  <c r="H20" i="26"/>
  <c r="G19" i="26"/>
  <c r="H19" i="26"/>
  <c r="G18" i="26"/>
  <c r="G14" i="26"/>
  <c r="H14" i="26"/>
  <c r="G13" i="26"/>
  <c r="H13" i="26"/>
  <c r="H12" i="26"/>
  <c r="D16" i="32"/>
  <c r="D28" i="32"/>
  <c r="D31" i="32"/>
  <c r="D45" i="32"/>
  <c r="D38" i="26"/>
  <c r="H30" i="12"/>
  <c r="G15" i="17"/>
  <c r="G32" i="20"/>
  <c r="F10" i="24"/>
  <c r="F11" i="23"/>
  <c r="G10" i="20"/>
  <c r="H34" i="16"/>
  <c r="H13" i="16"/>
  <c r="G10" i="12"/>
  <c r="H10" i="12"/>
  <c r="G11" i="11"/>
  <c r="E12" i="7"/>
  <c r="G12" i="5"/>
  <c r="F9" i="4"/>
  <c r="G28" i="2"/>
  <c r="K13" i="28"/>
  <c r="K12" i="28"/>
  <c r="K17" i="28"/>
  <c r="K16" i="28"/>
  <c r="D42" i="30"/>
  <c r="D15" i="30"/>
  <c r="D20" i="30"/>
  <c r="D44" i="30"/>
  <c r="D47" i="30"/>
  <c r="I17" i="28"/>
  <c r="H17" i="28"/>
  <c r="G17" i="28"/>
  <c r="F17" i="28"/>
  <c r="E17" i="28"/>
  <c r="D17" i="28"/>
  <c r="I13" i="13"/>
  <c r="G13" i="13"/>
  <c r="E12" i="9"/>
  <c r="D51" i="32"/>
  <c r="D48" i="32"/>
  <c r="G16" i="26"/>
  <c r="H16" i="26"/>
  <c r="G21" i="26"/>
  <c r="H21" i="26"/>
  <c r="G27" i="26"/>
  <c r="H27" i="26"/>
  <c r="G32" i="26"/>
  <c r="H32" i="26"/>
</calcChain>
</file>

<file path=xl/comments1.xml><?xml version="1.0" encoding="utf-8"?>
<comments xmlns="http://schemas.openxmlformats.org/spreadsheetml/2006/main">
  <authors>
    <author>Angelica M. Gamboa Diestra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5041.90 la diferencia de 746.76 viene de los diferidos años anteriores x aplicar DJ 2019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5041.90 la diferencia de 746.76 viene de los diferidos años anteriores x aplicar DJ 2019</t>
        </r>
      </text>
    </comment>
  </commentList>
</comments>
</file>

<file path=xl/comments2.xml><?xml version="1.0" encoding="utf-8"?>
<comments xmlns="http://schemas.openxmlformats.org/spreadsheetml/2006/main">
  <authors>
    <author>Angelica</author>
    <author>Angelica M. Gamboa Diestra</author>
    <author>Melina</author>
  </authors>
  <commentList>
    <comment ref="E8" authorId="0" shapeId="0">
      <text>
        <r>
          <rPr>
            <b/>
            <sz val="9"/>
            <color indexed="81"/>
            <rFont val="Tahoma"/>
            <family val="2"/>
          </rPr>
          <t>Angelica:</t>
        </r>
        <r>
          <rPr>
            <sz val="9"/>
            <color indexed="81"/>
            <rFont val="Tahoma"/>
            <family val="2"/>
          </rPr>
          <t xml:space="preserve">
LEXCOM CATALOGO EUROPEO</t>
        </r>
      </text>
    </comment>
    <comment ref="E9" authorId="1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esta el monto total de la factura de fletes de evans y angel divino que no cumpian los requisitos para credito fiscal y gasto notarial FYR
</t>
        </r>
      </text>
    </comment>
    <comment ref="E26" authorId="1" shapeId="0">
      <text>
        <r>
          <rPr>
            <b/>
            <sz val="9"/>
            <color indexed="81"/>
            <rFont val="Tahoma"/>
            <family val="2"/>
          </rPr>
          <t>Angelica M. Gamboa Diestra:</t>
        </r>
        <r>
          <rPr>
            <sz val="9"/>
            <color indexed="81"/>
            <rFont val="Tahoma"/>
            <family val="2"/>
          </rPr>
          <t xml:space="preserve">
hasta el 2018 se adiciono desde este año 2019 se va deducir </t>
        </r>
      </text>
    </comment>
    <comment ref="E27" authorId="2" shapeId="0">
      <text>
        <r>
          <rPr>
            <b/>
            <sz val="9"/>
            <color indexed="81"/>
            <rFont val="Tahoma"/>
            <family val="2"/>
          </rPr>
          <t>Melina:</t>
        </r>
        <r>
          <rPr>
            <sz val="9"/>
            <color indexed="81"/>
            <rFont val="Tahoma"/>
            <family val="2"/>
          </rPr>
          <t xml:space="preserve">
hasta el 2018 se adiciono desde este año 2019 se va deducir 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Angelica:</t>
        </r>
        <r>
          <rPr>
            <sz val="9"/>
            <color indexed="81"/>
            <rFont val="Tahoma"/>
            <family val="2"/>
          </rPr>
          <t xml:space="preserve">
2021 hay equipos que se estan deduciendo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Angelica:</t>
        </r>
        <r>
          <rPr>
            <sz val="9"/>
            <color indexed="81"/>
            <rFont val="Tahoma"/>
            <family val="2"/>
          </rPr>
          <t xml:space="preserve">
el 10% es dela utilidad contables -distrib de utilidades - I. RENTA CTE
</t>
        </r>
      </text>
    </comment>
  </commentList>
</comments>
</file>

<file path=xl/sharedStrings.xml><?xml version="1.0" encoding="utf-8"?>
<sst xmlns="http://schemas.openxmlformats.org/spreadsheetml/2006/main" count="435" uniqueCount="362">
  <si>
    <t>ACTIVO</t>
  </si>
  <si>
    <t>PASIVO Y PATRIMONIO</t>
  </si>
  <si>
    <t>Activo Corriente</t>
  </si>
  <si>
    <t>Pasivo Corriente</t>
  </si>
  <si>
    <t>Total Pasivo Corriente</t>
  </si>
  <si>
    <t>Activos No Corrientes</t>
  </si>
  <si>
    <t>Total Activos No Corrientes</t>
  </si>
  <si>
    <t xml:space="preserve">Total Activos </t>
  </si>
  <si>
    <t>Pasivos  No Corrientes</t>
  </si>
  <si>
    <t>Total Pasivo  No Corrientes</t>
  </si>
  <si>
    <t xml:space="preserve">Total Pasivo </t>
  </si>
  <si>
    <t xml:space="preserve"> PATRIMONIO</t>
  </si>
  <si>
    <t>Total Activo Corriente</t>
  </si>
  <si>
    <t xml:space="preserve">Total Pasivo y Patrimonios </t>
  </si>
  <si>
    <t>NOTAS</t>
  </si>
  <si>
    <t>EFECTIVO Y EQUIVALENTE DE EFECTIVO</t>
  </si>
  <si>
    <t>CUENTAS POR COBRAR COMERCIALES-TERCEROS</t>
  </si>
  <si>
    <t>CUENTAS POR COBRAR DIVERSAS - TERCEROS</t>
  </si>
  <si>
    <t>SERVICIOS Y OTROS CONTRATADOS POR ANTICIPADO</t>
  </si>
  <si>
    <t>MERCADERIAS</t>
  </si>
  <si>
    <t>MATERIALES AUXILIARES, SUMINISTROS Y REPUESTOS</t>
  </si>
  <si>
    <t>INMUEBLES, MAQUINARIA Y EQUIPO</t>
  </si>
  <si>
    <t>TRIBUTOS Y APORTES AL SISTEMA DE PENSIONES Y SALUD POR PAGAR</t>
  </si>
  <si>
    <t>REMUNERACIONES Y PARTICIPACIONES POR PAGAR</t>
  </si>
  <si>
    <t>CUENTAS POR PAGAR COMERCIALES - TERCEROS</t>
  </si>
  <si>
    <t>CUENTAS POR PAGAR DIVERSAS-TERCEROS</t>
  </si>
  <si>
    <t>CUENTAS POR PAGAR A LOS ACCIONISTAS, DIRECTORES Y GERENTES</t>
  </si>
  <si>
    <t>CAPITAL</t>
  </si>
  <si>
    <t>RESERVAS</t>
  </si>
  <si>
    <t>RESULTADO DEL EJERCICIO</t>
  </si>
  <si>
    <t>Total Patrimonio</t>
  </si>
  <si>
    <t>CTAS. POR COBRAR AL PERSONAL, A LOS ACCIONISTAS (SOCIOS)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</si>
  <si>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</si>
  <si>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</si>
  <si>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</si>
  <si>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</si>
  <si>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</si>
  <si>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</si>
  <si>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</si>
  <si>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</si>
  <si>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</si>
  <si>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</si>
  <si>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</si>
  <si>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</si>
  <si>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</si>
  <si>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</si>
  <si>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</si>
  <si>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</si>
  <si>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</si>
  <si>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</si>
  <si>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</si>
  <si>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 xml:space="preserve">CAJA EFECTIVO M.N  </t>
  </si>
  <si>
    <t xml:space="preserve">FONDO FIJO </t>
  </si>
  <si>
    <t>CTAS CTES</t>
  </si>
  <si>
    <t>MONEDA</t>
  </si>
  <si>
    <t>TIPO  CTA</t>
  </si>
  <si>
    <t>BANCO</t>
  </si>
  <si>
    <t>DOLARES</t>
  </si>
  <si>
    <t>SOLES</t>
  </si>
  <si>
    <t>CTA CTE</t>
  </si>
  <si>
    <t>CREDITO</t>
  </si>
  <si>
    <t>CONTINENTAL</t>
  </si>
  <si>
    <t xml:space="preserve">SCOTIABANK </t>
  </si>
  <si>
    <t>TARJETAS DE CREDITO VISANET</t>
  </si>
  <si>
    <t>TARJETAS DE CREDITO MASTERCARD</t>
  </si>
  <si>
    <t>TARJETAS DE CREDITO C.M.R</t>
  </si>
  <si>
    <t>CUENTAS POR COBRAR A COMERCIALES - TERCEROS</t>
  </si>
  <si>
    <t>CUENTAS POR COBRAR AL PERSONAL, ACCIONISTAS ( SOCIOS )</t>
  </si>
  <si>
    <t>CUENTAS POR COBRAR DIVERSOS - TERCEROS</t>
  </si>
  <si>
    <t>ESTIMACION DE CUENTAS DE COBRANZA DUDOSA</t>
  </si>
  <si>
    <t>ALMACEN</t>
  </si>
  <si>
    <t>SEGÚN DETALLE LIBRO DE INVENTARIO EN UNIDADES FISICAS</t>
  </si>
  <si>
    <t>BAJO EL METODO DE VALUACION  COSTO PROMEDIO</t>
  </si>
  <si>
    <t>SUMINISTROS DE DESPACHO Y/O EMBALAJE</t>
  </si>
  <si>
    <t>PARA EMPAQUETAR Y ENTREGA DE PRODUCTOS A CLIENTES</t>
  </si>
  <si>
    <t>COSTO DE ADQUISICION O PRODUCCION ALMACENES</t>
  </si>
  <si>
    <t>COSTO MUEBLES Y ENSERES</t>
  </si>
  <si>
    <t>COSTO EQUIPOS DIVERSOS</t>
  </si>
  <si>
    <t>INMUEBLE MAQUINARIA Y EQUIPO</t>
  </si>
  <si>
    <t>DEPRECIACION, AMORTIZACION Y AGOTAMIENTO ACUMULADOS</t>
  </si>
  <si>
    <t>INTANGIBLES</t>
  </si>
  <si>
    <t>ANIKAMA GROUP SAC  SOFTWARE INFORMATICO SPRINTER</t>
  </si>
  <si>
    <t>INTERESES NO DEVENGADOS EN TRANSACCIONES CON TERCEROS</t>
  </si>
  <si>
    <t>IMPUESTO A LA RENTA DIFERIDO</t>
  </si>
  <si>
    <t>GOBIERNO CENTRAL</t>
  </si>
  <si>
    <t>IGV - CUENTA PROPIA POR PAGAR</t>
  </si>
  <si>
    <t>INSTITUCIONES PUBLICAS</t>
  </si>
  <si>
    <t xml:space="preserve">FACTURAS POR PAGAR </t>
  </si>
  <si>
    <t xml:space="preserve">LETRAS POR PAGAR </t>
  </si>
  <si>
    <t>CUENTAS POR PAGAR A LOS ACCIONISTAS, DIRECTORES, Y GERENTES</t>
  </si>
  <si>
    <t>CAPITAL SOCIAL</t>
  </si>
  <si>
    <t>ZANABRIA KOU CARLOS MIGUEL 57.03 %</t>
  </si>
  <si>
    <t>KOU DE ZANABRIA ZENAIDA 42.97 %</t>
  </si>
  <si>
    <t>RESULTADO DEL PERIODO</t>
  </si>
  <si>
    <t>S/.</t>
  </si>
  <si>
    <t>TOTAL</t>
  </si>
  <si>
    <t>REPUESTOS MIGUELITOS SAC</t>
  </si>
  <si>
    <t xml:space="preserve">RESERVA LEGAL </t>
  </si>
  <si>
    <t>RESERVA LEGAL</t>
  </si>
  <si>
    <t>RESULTADO ANTES DE PARTICIP. E IMPUESTOS</t>
  </si>
  <si>
    <t>GASTOS FINANCIEROS</t>
  </si>
  <si>
    <t>INGRESOS FINANCIEROS</t>
  </si>
  <si>
    <t>OTROS INGRESOS DE GESTIÓN</t>
  </si>
  <si>
    <t>RESULTADO DE OPERACION</t>
  </si>
  <si>
    <t>GASTOS DE VENTAS</t>
  </si>
  <si>
    <t>GASTOS DE ADMINISTRACION</t>
  </si>
  <si>
    <t>RESULTADO BRUTO</t>
  </si>
  <si>
    <t>DESCUENTOS, REBAJAS Y BONIFICACIONES OBTENIDOS</t>
  </si>
  <si>
    <t>COSTO DE VENTAS</t>
  </si>
  <si>
    <t>VENTAS</t>
  </si>
  <si>
    <t>RUC:</t>
  </si>
  <si>
    <t>REPUESTOS MIGUELITO SAC</t>
  </si>
  <si>
    <t>EMPRESA:</t>
  </si>
  <si>
    <t xml:space="preserve">PRESENTACION DE LOS ESTADOS FINANCIEROS </t>
  </si>
  <si>
    <t>ESTADO DE CAMBIO EN EL PATRIMONIO NETO</t>
  </si>
  <si>
    <r>
      <t>CUENTA</t>
    </r>
    <r>
      <rPr>
        <b/>
        <sz val="10"/>
        <color indexed="8"/>
        <rFont val="Calibri"/>
        <family val="2"/>
        <scheme val="minor"/>
      </rPr>
      <t xml:space="preserve"> </t>
    </r>
  </si>
  <si>
    <t xml:space="preserve">CAPITAL  </t>
  </si>
  <si>
    <t>ACCIONES DE</t>
  </si>
  <si>
    <t>PRIMAS DE</t>
  </si>
  <si>
    <t>EXCEDENTES DE</t>
  </si>
  <si>
    <r>
      <t xml:space="preserve">RESERVAS </t>
    </r>
    <r>
      <rPr>
        <b/>
        <sz val="10"/>
        <color indexed="8"/>
        <rFont val="Calibri"/>
        <family val="2"/>
        <scheme val="minor"/>
      </rPr>
      <t xml:space="preserve"> </t>
    </r>
  </si>
  <si>
    <t>RESULTADOS</t>
  </si>
  <si>
    <r>
      <t>SOCIAL</t>
    </r>
    <r>
      <rPr>
        <b/>
        <sz val="10"/>
        <color indexed="8"/>
        <rFont val="Calibri"/>
        <family val="2"/>
        <scheme val="minor"/>
      </rPr>
      <t xml:space="preserve"> </t>
    </r>
  </si>
  <si>
    <r>
      <t>INVERSION</t>
    </r>
    <r>
      <rPr>
        <b/>
        <sz val="10"/>
        <color indexed="8"/>
        <rFont val="Calibri"/>
        <family val="2"/>
        <scheme val="minor"/>
      </rPr>
      <t xml:space="preserve"> </t>
    </r>
  </si>
  <si>
    <r>
      <t xml:space="preserve"> EMISION</t>
    </r>
    <r>
      <rPr>
        <b/>
        <sz val="10"/>
        <color indexed="8"/>
        <rFont val="Calibri"/>
        <family val="2"/>
        <scheme val="minor"/>
      </rPr>
      <t xml:space="preserve"> </t>
    </r>
  </si>
  <si>
    <r>
      <t>ADICIONAL</t>
    </r>
    <r>
      <rPr>
        <b/>
        <sz val="10"/>
        <color indexed="8"/>
        <rFont val="Calibri"/>
        <family val="2"/>
        <scheme val="minor"/>
      </rPr>
      <t xml:space="preserve"> </t>
    </r>
  </si>
  <si>
    <r>
      <t>REVALUACION</t>
    </r>
    <r>
      <rPr>
        <b/>
        <sz val="10"/>
        <color indexed="8"/>
        <rFont val="Calibri"/>
        <family val="2"/>
        <scheme val="minor"/>
      </rPr>
      <t xml:space="preserve"> </t>
    </r>
  </si>
  <si>
    <r>
      <t>ACUMULADOS</t>
    </r>
    <r>
      <rPr>
        <b/>
        <sz val="10"/>
        <color indexed="8"/>
        <rFont val="Calibri"/>
        <family val="2"/>
        <scheme val="minor"/>
      </rPr>
      <t xml:space="preserve"> </t>
    </r>
  </si>
  <si>
    <r>
      <t>PATRIMONIO</t>
    </r>
    <r>
      <rPr>
        <b/>
        <sz val="10"/>
        <color indexed="8"/>
        <rFont val="Calibri"/>
        <family val="2"/>
        <scheme val="minor"/>
      </rPr>
      <t xml:space="preserve"> </t>
    </r>
  </si>
  <si>
    <r>
      <t xml:space="preserve">Por la constitución de la reserva legal </t>
    </r>
    <r>
      <rPr>
        <b/>
        <sz val="11"/>
        <color indexed="8"/>
        <rFont val="Calibri"/>
        <family val="2"/>
        <scheme val="minor"/>
      </rPr>
      <t xml:space="preserve"> </t>
    </r>
  </si>
  <si>
    <r>
      <t>Declaración de dividendos</t>
    </r>
    <r>
      <rPr>
        <b/>
        <sz val="11"/>
        <color indexed="8"/>
        <rFont val="Calibri"/>
        <family val="2"/>
        <scheme val="minor"/>
      </rPr>
      <t xml:space="preserve"> </t>
    </r>
  </si>
  <si>
    <r>
      <t xml:space="preserve">Se capitaliza parte de los resultados acumulados </t>
    </r>
    <r>
      <rPr>
        <b/>
        <sz val="11"/>
        <color indexed="8"/>
        <rFont val="Calibri"/>
        <family val="2"/>
        <scheme val="minor"/>
      </rPr>
      <t xml:space="preserve"> </t>
    </r>
  </si>
  <si>
    <t>ESTADO DE FLUJO DE EFECTIVO</t>
  </si>
  <si>
    <r>
      <t xml:space="preserve">EMPRESA:  </t>
    </r>
    <r>
      <rPr>
        <b/>
        <sz val="12"/>
        <color rgb="FFFF0000"/>
        <rFont val="Calibri"/>
        <family val="2"/>
        <scheme val="minor"/>
      </rPr>
      <t>REPUESTOS MIGUELITO SAC</t>
    </r>
  </si>
  <si>
    <r>
      <t xml:space="preserve">            RUC: </t>
    </r>
    <r>
      <rPr>
        <b/>
        <sz val="12"/>
        <color rgb="FFFF0000"/>
        <rFont val="Calibri"/>
        <family val="2"/>
        <scheme val="minor"/>
      </rPr>
      <t>20484892296</t>
    </r>
  </si>
  <si>
    <t>ACTIVIDADES</t>
  </si>
  <si>
    <t>IMPORTE</t>
  </si>
  <si>
    <t>Actividades de Operación</t>
  </si>
  <si>
    <t>Cobranza de venta de bienes o servicios e ingresos operacionales</t>
  </si>
  <si>
    <t>Cobranza de regalías, honorarios, comisiones y otros</t>
  </si>
  <si>
    <t>Cobranza de intereses y dividendos recibidos</t>
  </si>
  <si>
    <t>Otros cobros de efectivo relativos a la actividad</t>
  </si>
  <si>
    <t>Menos:</t>
  </si>
  <si>
    <t>Pago a proveedores de bienes y servicios</t>
  </si>
  <si>
    <t>Pago de remuneraciones y beneficios sociales</t>
  </si>
  <si>
    <t>Pago de tributos</t>
  </si>
  <si>
    <t>Pago de intereses y rendimientos</t>
  </si>
  <si>
    <t>Otros pagos de efectivo relativos a la actividad</t>
  </si>
  <si>
    <t xml:space="preserve"> Aumento (Disminución) del Efectivo y Equiv. de Efect. Provenientes de Actividades de Operación</t>
  </si>
  <si>
    <t>Actividades de Inversión</t>
  </si>
  <si>
    <t>Cobranza de venta de valores e inversiones permanentes</t>
  </si>
  <si>
    <t>Cobranza de venta de inmuebles, maquinaria y equipo</t>
  </si>
  <si>
    <t>Cobranza de venta de activos intangibles</t>
  </si>
  <si>
    <t>Pagos por compra de valores e inversiones permanentes</t>
  </si>
  <si>
    <t>Pagos por compra de inmuebles, maquinaria y equipo</t>
  </si>
  <si>
    <t>Pagos por compra de activos intangibles</t>
  </si>
  <si>
    <t xml:space="preserve"> Aumento (Disminución) del Efectivo y Equiv.de Efect. Provenientes de Actividades de Inversión</t>
  </si>
  <si>
    <t>Actividades de Financiamiento</t>
  </si>
  <si>
    <t>Cobranza de emisión de acciones o nuevos aportes</t>
  </si>
  <si>
    <t>Cobranza de recursos obtenidos por emisión de valores u otras obligaciones de largo plazo</t>
  </si>
  <si>
    <t>Pagos de amortización o cancelación de valores u otras obligaciones de largo plazo</t>
  </si>
  <si>
    <t>Pago de dividendos y otras distribuciones</t>
  </si>
  <si>
    <t>Aumento (Disminución) del Efectivo y Equiv. de Efect. Provenientes de Actividades de Financiamiento</t>
  </si>
  <si>
    <t xml:space="preserve">  Aumento (Disminución) Neto de efectivo y Equivalente de Efectivo</t>
  </si>
  <si>
    <t>Saldo Efectivo y Equivalente de Efectivo al Inicio del Ejercicio</t>
  </si>
  <si>
    <t>Saldo Efectivo y Equivalente de Efectivo al Finalizar el Ejercicio</t>
  </si>
  <si>
    <t>TARJETAS DE CREDITO EXPRESSNET</t>
  </si>
  <si>
    <r>
      <t>Resultado del ejercicio</t>
    </r>
    <r>
      <rPr>
        <b/>
        <sz val="11"/>
        <color indexed="8"/>
        <rFont val="Calibri"/>
        <family val="2"/>
        <scheme val="minor"/>
      </rPr>
      <t xml:space="preserve"> / años anteriores</t>
    </r>
  </si>
  <si>
    <t>CTAS X COBRAR DIVERSAS</t>
  </si>
  <si>
    <t>IGV PERCEPCIONES X APLICAR</t>
  </si>
  <si>
    <t>ANTICIPOS RECIBIDOS</t>
  </si>
  <si>
    <t>ALQUILERES</t>
  </si>
  <si>
    <t>OTRAS CUENTAS POR PAGAR</t>
  </si>
  <si>
    <t xml:space="preserve">UTILIDAD ACUMULADAS AÑOS ANTERIORES </t>
  </si>
  <si>
    <t>RESULTADOS ACUMULADOS AÑOS ANTERIORES</t>
  </si>
  <si>
    <t>AL 31 DE DICIEM</t>
  </si>
  <si>
    <t>COSTOS DE SERVICIO</t>
  </si>
  <si>
    <t>%</t>
  </si>
  <si>
    <t>VARIACIONES</t>
  </si>
  <si>
    <r>
      <t>SALDOS AL 1º DE ENERO DE 2015</t>
    </r>
    <r>
      <rPr>
        <b/>
        <sz val="11"/>
        <color indexed="8"/>
        <rFont val="Calibri"/>
        <family val="2"/>
        <scheme val="minor"/>
      </rPr>
      <t xml:space="preserve"> </t>
    </r>
  </si>
  <si>
    <r>
      <t>SALDO AL 31 DE DICIEMBRE DE 2015</t>
    </r>
    <r>
      <rPr>
        <b/>
        <sz val="11"/>
        <color indexed="8"/>
        <rFont val="Calibri"/>
        <family val="2"/>
        <scheme val="minor"/>
      </rPr>
      <t xml:space="preserve"> </t>
    </r>
  </si>
  <si>
    <t>INMUEBLES, MAQUINARIA Y EQUIPO NETO</t>
  </si>
  <si>
    <t>INTANGIBLE NETO</t>
  </si>
  <si>
    <t>Adquisicion en el año 2012 , Operativo desde el año 2014</t>
  </si>
  <si>
    <t xml:space="preserve">Amortizacion de concesiones licencias y Derechos </t>
  </si>
  <si>
    <t>ACTIVO DIFERIDO CORRIENTE</t>
  </si>
  <si>
    <t>ACTIVO DIFERIDO NO CORRIENTE</t>
  </si>
  <si>
    <t>ACTIVO DIFERIDO CTE</t>
  </si>
  <si>
    <t>ACTIVO DIFERIDO NO CTE</t>
  </si>
  <si>
    <t>OTROS CTAS POR COBRAR</t>
  </si>
  <si>
    <t>OTRAS CUENTAS POR PAGAR C/P M.N.</t>
  </si>
  <si>
    <t>OBLIGACIONES FINANCIERAS PARTE CTE</t>
  </si>
  <si>
    <t>OBLIGACIONES FINANCIERAS PARTE NO CTE</t>
  </si>
  <si>
    <t>OBLIGACIONES FINANCIERAS PARTE  NO CTE</t>
  </si>
  <si>
    <t xml:space="preserve">PERDIDA X TIPO DE CAMBIO </t>
  </si>
  <si>
    <t>INTERES DE PRESTAMOS</t>
  </si>
  <si>
    <t xml:space="preserve">          En Soles</t>
  </si>
  <si>
    <t>COSTO DE CONSTRUCCION DE MEZANINNE LOCAL VALLEJO 833</t>
  </si>
  <si>
    <t>COSTO DE CONSTRUCCION DE MATERIAL NOBLE LOCAL VALLEJO 833</t>
  </si>
  <si>
    <t xml:space="preserve">COSTO DE MEJORAS PERMANENTES </t>
  </si>
  <si>
    <t>ANIKAMA GROUP SAC  FACTURACION ELECTRONICA</t>
  </si>
  <si>
    <t>implementacion noviembre 2016</t>
  </si>
  <si>
    <t>ACTIVO CTE</t>
  </si>
  <si>
    <t>PASIVO CTE</t>
  </si>
  <si>
    <t>UTILIDAD NETA</t>
  </si>
  <si>
    <t>PATRIMONIO</t>
  </si>
  <si>
    <t xml:space="preserve">UTILIDAD NETA </t>
  </si>
  <si>
    <t>ACTIVO TOTAL</t>
  </si>
  <si>
    <t>PASIVO TOTAL</t>
  </si>
  <si>
    <t xml:space="preserve">COSTO DE VENTAS </t>
  </si>
  <si>
    <t>EXISTENCIAS FINALES</t>
  </si>
  <si>
    <t>VENTAS NETAS</t>
  </si>
  <si>
    <t>IMPUESTO A LA RENTA CORRIENTE</t>
  </si>
  <si>
    <t>19</t>
  </si>
  <si>
    <t xml:space="preserve">PASIVO DIFERIDO  </t>
  </si>
  <si>
    <t>PASIVO DIFERIDO</t>
  </si>
  <si>
    <t>PRUEBA ACIDA</t>
  </si>
  <si>
    <t>RENTABILIDAD</t>
  </si>
  <si>
    <t>ROTACION</t>
  </si>
  <si>
    <t>LIQUIDEZ</t>
  </si>
  <si>
    <t>PATRIMONIAL</t>
  </si>
  <si>
    <t>ACTIVOS</t>
  </si>
  <si>
    <t xml:space="preserve">ENDEUDAMIENTO </t>
  </si>
  <si>
    <t>PALANQUEO FINANCIERO</t>
  </si>
  <si>
    <t>EXISTENCIAS</t>
  </si>
  <si>
    <t xml:space="preserve"> POR LA FOTOCOPIADORA QUE SE DEPRECIO CON 20 % Y DEBERIA SER 10 % Y OTROS ACTIVOS QUE SUS TASAS DE DEPRECIACION NO CORRESPONDIAN</t>
  </si>
  <si>
    <t>TAMBIEN LA PROVISION DE LITIGIOS CASO ARMANDO VILLEGAS  QUE SE PROVISIONARON EN EL 2011 Y LA RESOLUCION DE LA DEMANDA LABORAL AL CIERRE 2014</t>
  </si>
  <si>
    <t>MERCADERIA POR RECIBIR</t>
  </si>
  <si>
    <t>DESCUENTOS, REBAJAS Y BONIFICACIONES CONCEDIDOS</t>
  </si>
  <si>
    <t>INGRESOS EXTRAORDINARIOS</t>
  </si>
  <si>
    <t>UTILIDAD CONTABLE</t>
  </si>
  <si>
    <t>ADICIONES: DIFERENCIAS PERMANENTES</t>
  </si>
  <si>
    <t>ADICIONES: DIFERENCIAS TEMPORALES</t>
  </si>
  <si>
    <t>DEDUCCIONES: DIFERENCIAS TEMPORALES</t>
  </si>
  <si>
    <t>PAGOS A CTA RENTA (ENERO - DICIEMBRE)</t>
  </si>
  <si>
    <t>IMPUESTO A LA RENTA DIFERIDO DEPRECIACION ACELERADA 2016</t>
  </si>
  <si>
    <t>IMPUESTO A LA RENTA DIFERIDO DEPRECIACION ACELERADA 2017</t>
  </si>
  <si>
    <t>7</t>
  </si>
  <si>
    <t>PRESTAMO AL PERSONAL</t>
  </si>
  <si>
    <r>
      <t xml:space="preserve">SEGURO DIFERIDO VIDA LEY - LA POSITIVA SEGUROS Y REASEGUROS </t>
    </r>
    <r>
      <rPr>
        <b/>
        <sz val="11"/>
        <color rgb="FFFF0000"/>
        <rFont val="Calibri"/>
        <family val="2"/>
        <scheme val="minor"/>
      </rPr>
      <t>03/12</t>
    </r>
  </si>
  <si>
    <t xml:space="preserve">OTROS CTAS POR COBRAR </t>
  </si>
  <si>
    <t xml:space="preserve">RENTA 3RA PAGOS A CTA POR APLICAR </t>
  </si>
  <si>
    <t xml:space="preserve"> 38 Proveedores</t>
  </si>
  <si>
    <t xml:space="preserve">95 Proveedores </t>
  </si>
  <si>
    <t xml:space="preserve">DIVIDENDOS POR PAGAR ACCIONISTAS AÑO </t>
  </si>
  <si>
    <t>IMPUESTO A LA RENTA DIFERIDO DEPRECIACION ACELERADA 2018</t>
  </si>
  <si>
    <t>FACTURAS, BOLETAS POR COBRAR</t>
  </si>
  <si>
    <r>
      <t xml:space="preserve">SEGURO DIFERIDO CONTRA INCENDIO - ROBO PACIFICO VIDA CIA SEGUROS Y REASEGUROS </t>
    </r>
    <r>
      <rPr>
        <b/>
        <sz val="11"/>
        <color rgb="FFFF0000"/>
        <rFont val="Calibri"/>
        <family val="2"/>
        <scheme val="minor"/>
      </rPr>
      <t>02/12</t>
    </r>
  </si>
  <si>
    <t>Computadoras, lectora de barras, etiqueteras, impresoras, control de asistencia  etc</t>
  </si>
  <si>
    <t>Andamios, Escritorios, exhibidores, cortinas de aire etc</t>
  </si>
  <si>
    <t>SUELDOS POR PAGAR 21 COLABORADORES</t>
  </si>
  <si>
    <t>Reclamacion Terceros Abono No reconocido Bcp 475.00</t>
  </si>
  <si>
    <t>IMPUESTO A LA RENTA DIFERIDO DEPRECIACION ACELERADA 2019</t>
  </si>
  <si>
    <t xml:space="preserve">Local principal, </t>
  </si>
  <si>
    <t>SALDO   AL  31/12/20</t>
  </si>
  <si>
    <t>INTERBANK</t>
  </si>
  <si>
    <t xml:space="preserve">OTROS GASTOS CONTRATADOS POR ANTICIPADO - M.N. CUOTAS ADELANTADAS </t>
  </si>
  <si>
    <t>COMPRA MERCADERIAS MAQUNARIAS SA</t>
  </si>
  <si>
    <t xml:space="preserve">ITAN POR APLICAR </t>
  </si>
  <si>
    <t xml:space="preserve">FACTURAS EMITIDAS - ANTICIPOS A PROVEEDORES </t>
  </si>
  <si>
    <t>RENTA 4TA CATEGORIA DIC 2020</t>
  </si>
  <si>
    <t>C.T.S.- EMPLEADOS  NOVIEMBRE - DICIEMBRE 2020</t>
  </si>
  <si>
    <t>VACACIONES POR PAGAR - EMPLEADOS PERIODO 2020 -2021</t>
  </si>
  <si>
    <t>AFP POR PAGAR DICIEMBRE 2020</t>
  </si>
  <si>
    <t>CARLOS MIGUEL ZANABRIA KOU - ACCIONISTA MAYORITARIO</t>
  </si>
  <si>
    <t xml:space="preserve">ZENAIDA KOU DE ZANABRIA - ACCIONISTA MINORITARIO DEL </t>
  </si>
  <si>
    <t>PRESTAMO BANCARIO LARGO PLAZO POR PAGAR BANCO DE CREDITO</t>
  </si>
  <si>
    <t>REACTIVA 01 -  REACTIVA 02  S/.13,194.95                                          01/24</t>
  </si>
  <si>
    <t>IMPUESTO A LA RENTA DIFERIDO DEPRECIACION ACELERADA 2020</t>
  </si>
  <si>
    <t>INTERESES DIFERIDOS BCP REACTIVA 01</t>
  </si>
  <si>
    <t>INTERESES DIFERIDOS BCP REACTIVA 02</t>
  </si>
  <si>
    <t xml:space="preserve">IMPUESTO ASUMIDO RENTA NO DOMICILIADO </t>
  </si>
  <si>
    <t>INGRESO FACTURA FLETES NO CUMPLEN LOS REQUISITOS</t>
  </si>
  <si>
    <t>VACACIONES PROV. 2020 POR GOZAR. 2021</t>
  </si>
  <si>
    <t xml:space="preserve">DEPRECIACION TRIBUTARIA &gt; FINANCIERA CODIGO DE BARRAS </t>
  </si>
  <si>
    <t xml:space="preserve">DEPRECIACION TRIBUTARIA &gt; FINANCIERA IMPRESORA EPSON </t>
  </si>
  <si>
    <t xml:space="preserve">DEPRECIACION TRIBUTARIA &gt; FINANCIERA CONTROL DE ASISTENCIA ROSTRO </t>
  </si>
  <si>
    <t xml:space="preserve">DEPRECIACION FINANCIERA&gt; TRIBUTARIA BANNER PUBLICITARIO </t>
  </si>
  <si>
    <t>DEPRECIACION FINANCIERA &gt; TRIBUTARIA CONSOLA AMPLIFICADORA</t>
  </si>
  <si>
    <t>PRESENTACION PDT ANUAL 710 SIMPLIFICADO</t>
  </si>
  <si>
    <t>Vacaciones No Gozadas Periodo 2020-2021 S/22,195.26</t>
  </si>
  <si>
    <t>Depreciacion Tasa Contable  Mayor a Tributaria S/769.41</t>
  </si>
  <si>
    <t>Depreciacion Tasa Contable  Mayor a Tributaria 2017-2019</t>
  </si>
  <si>
    <t>Al 31 de diciembre de 2021 la empresa mantiene sus depósitos en cuentas corrientes en dólares estadounidenses y nuevos soles  respectivamente . Estos depósitos están colocados en bancos locales, son de libre disponibilidad y generan intereses a tasas de mercado.</t>
  </si>
  <si>
    <t>SALDO   AL  31/12/21</t>
  </si>
  <si>
    <t xml:space="preserve">Al 31 de diciembre de 2021 este rubro comprende facturas y boletas por cobrar por S/20,058.00  las cuales tienen vencimiento a 30,45 y 60 días, algunos cuentan con letras firmadas en garantías específicas y no devengan intereses. </t>
  </si>
  <si>
    <t>CHAMORRO RAMOS JUAN DIEGO</t>
  </si>
  <si>
    <t>REQUE RAMOS FRAN CIRO</t>
  </si>
  <si>
    <t>SILVESTRE MERCADO KELLY LISSET</t>
  </si>
  <si>
    <t xml:space="preserve">     REEMBOLSO SUBSIDIO DELGADO ROXANA</t>
  </si>
  <si>
    <t xml:space="preserve">     REEMBOLSO SUBSIDIO SANCHEZ MANUEL</t>
  </si>
  <si>
    <t>Al 31 de diciembre del 2021 es lo pendiente por solicitar de Reembolso de Subsidio a Essalud</t>
  </si>
  <si>
    <t xml:space="preserve">SEGURO DIFERIDO SCOTIABANK LA POSITIVA (GARANTIA INMUEBLE 833) </t>
  </si>
  <si>
    <t>ANIKAMA GROUP S.A.C.</t>
  </si>
  <si>
    <t>CAMARA DE COMERCIO Y PRODUCCION DE LA LIBERTAD</t>
  </si>
  <si>
    <t>Fact,bol.y otros comprob.cobranza dudosa terceros - M.N. | NS.</t>
  </si>
  <si>
    <t>SERVINDUSTRIA DEL NORTE EIRL</t>
  </si>
  <si>
    <t>Al 31 de diciembre de 2021 el saldo de los productos disponibles para la venta es de  S/ 2,321,769.57</t>
  </si>
  <si>
    <t xml:space="preserve">Al 31 de diciembre de 2021 Otras Cuentas por Cobrar en el siguiente periodo </t>
  </si>
  <si>
    <t xml:space="preserve">Al 31 de diciembre del 2021 se tiene Impuesto a la renta diferido para el periodo 2022 </t>
  </si>
  <si>
    <t>Al 31 de diciembre del 2021 se tiene los intereses no Devengados para los proximos periodos  para  ser aplicado cuando se realice los pagos respectivos de cada cuota</t>
  </si>
  <si>
    <t>REACTIVA 01 -  REACTIVA 02  S/.42,835.19                                          07/24</t>
  </si>
  <si>
    <t>REACTIVA 01 -  REACTIVA 02  S/.14,281.52                                          07/24</t>
  </si>
  <si>
    <t>Al 31 de diciembre del 2021 hay Muebles y enseres que posee la empresa son los que tiene al ingreso de la tienda comercial como exhibidores andamios escritorios y modulos .
En equipos diversos la empresa cuenta con todos los medios informaticos que permitan en ingreso de la informacion con el tiempo mas corto y mejor control de las areas y los procesos asignandos por la Gerencia y el metodo de depreciacion en el metodo de linea recta segun las tasas del 5%, 10 %, 20% , 25%, 33.33% y 50% anual.</t>
  </si>
  <si>
    <t xml:space="preserve">Al cierre del ejercicio 2021 estas partidas correponden lo que la empresa tiene pendiente por pagar a las entidades Fiscalizadoras y Gubernamentales  </t>
  </si>
  <si>
    <t>RENTA 5TA CATEGORIA DIC 2021</t>
  </si>
  <si>
    <t>ESSALUD DIC 2021</t>
  </si>
  <si>
    <t>ONP DIC 2021</t>
  </si>
  <si>
    <t>Al 31 de diciembre 2021 las obligaciones y provisiones por pagar a nuestro colaboradores tomando en cuenta los calculos por ley y lo que corresponda según su fecha de ingreso  a planilla</t>
  </si>
  <si>
    <t>Al 31 de Diciembre 2021 corresponden a facturas emitidas por proveedores nacionales y  locales , tienen vencimiento corriente mayores a 60,90,120 ,150 días.valores en libros de las cuentas por pagar comerciales de la empresa están denominadas el 80 % en moneda extranjera al tipo de cambio cierre del ejercicio.</t>
  </si>
  <si>
    <t>Al 31 de diciembre del 2021 lo que quedo pendiente por pagar de dividendos a los accionistas según el acuerdo de distribuir las utilidades del año 2018</t>
  </si>
  <si>
    <t>De años anteriores del 2015 al 2021</t>
  </si>
  <si>
    <t>Provisiones Gastos 2021 Declaradas en el 2022</t>
  </si>
  <si>
    <t>Al 31 de diciembre del 2021 las cuotas pendientes por pagar del capital de prestamo al scotiabank con sus intereses y comisiones respectivas por reestructuracion total del  local comercial y construccion del mezaninne</t>
  </si>
  <si>
    <t>REACTIVA 01 -  REACTIVA 02  S/.13,877.52                                          01/12</t>
  </si>
  <si>
    <t>REACTIVA 01 -  REACTIVA 02  S/.13,194.95                                          01/12</t>
  </si>
  <si>
    <t>REACTIVA 01 - REACTIVA 02   S/.458,306                                           12/24</t>
  </si>
  <si>
    <t>REACTIVA 01 - REACTIVA 02   S/.856,178                                          12/24</t>
  </si>
  <si>
    <t>REACTIVA 01 -  REACTIVA 02  S/.13,877.52                                          12/24</t>
  </si>
  <si>
    <t xml:space="preserve">Al 31 de diciembre del 2021  acumulado Pasivo Diferido por el Impuesto a la Renta Depreciacion Aceleradas asi como Tasa Tributaria Mayor a la Depreciacion Financiera </t>
  </si>
  <si>
    <t>Al cierre del diciembre 2021 según los acuerdos y redacciones notariales e inscritas en registros publicos hasta capitalizacion utilidades 2017 queda pendiente 2018 ya registrado el libros contables asi queda constituida el capital social</t>
  </si>
  <si>
    <t>VITORINA ESPICHAN VDA KOU</t>
  </si>
  <si>
    <t>Al 31 de Diciembre 2021 estamos dentro del  20% del capital S/1,342,208.54 permitido por ley maximo hasta S/ 268,441.70</t>
  </si>
  <si>
    <t>UTILIDAD CONTABLE  ACUMULADAS 2020</t>
  </si>
  <si>
    <t>BRE DEL 2021 LOS RESULTADOS ACUMULADOS  DE AÑOS ANTERIORES POR 122,312.00 CORRESPONDE A CORRECCION DE ERRORES EN DEPRECIACION</t>
  </si>
  <si>
    <t>UTILIDAD DEL PERIODO 2021</t>
  </si>
  <si>
    <t xml:space="preserve">Al 31 de diciembre del 2021 Estimacion Cobranza Dudosa </t>
  </si>
  <si>
    <t xml:space="preserve">Al 31 de diciembre del 2021 Mercaderia por Importacion por Recibir </t>
  </si>
  <si>
    <t>Al 31 de diciembre del 2021 el sistema informatico SPRINTER con 09 años de uso con procesos de actualizaciones y mejoras segun los requerimientos y avances en la parte contable y tributaria  asi como la implementacion de facturacion electronica adquirida en noviembre del 2016 con mejoras y actualizaciones al cierre 2021</t>
  </si>
  <si>
    <t xml:space="preserve">Al 31 de diciembre del 2021 son seguros pagados por adelantado  favor de los colaboradores  empresa y fue celebrada con La Positiva Seguros . Los seguros diferidos contra Robo e Incendio se realizo el contrato con la empresa Pacifico Vida y se tomo por la zona se esta tornando mas peligrosa </t>
  </si>
  <si>
    <t xml:space="preserve">Al 31 de diciembre de 2021 este rubro comprende Prestamo a nombre de los colaborador </t>
  </si>
  <si>
    <t>RESERVA LEGAL DEL EJERCICIO al 31.12.21</t>
  </si>
  <si>
    <t>DETERMINACION IMPUESTO A LA RENTA 2021</t>
  </si>
  <si>
    <t xml:space="preserve">POR COMPRA OBSEQUIO PANETON - COLABORADORES </t>
  </si>
  <si>
    <t>INTERESES RECTIFICACION PDT 621 ENERO 2021</t>
  </si>
  <si>
    <t>VACACIONES PROV. 2021 POR GOZAR. 2022</t>
  </si>
  <si>
    <t xml:space="preserve">DEPRECIACION FINACIERA &gt; TRIBUTARIA CORTINAS DE AIRE </t>
  </si>
  <si>
    <t xml:space="preserve">DEPRECIACION FINANCIERA &gt; TRIBUTARIA TASA MAYOR VENTILADORES AIR COOLER </t>
  </si>
  <si>
    <t xml:space="preserve">DEPRECIACION FINANCIERA &gt; TRIBUTARIA BOMBA DE CONDENSADO </t>
  </si>
  <si>
    <t xml:space="preserve">DEPRECIACION FINANCIERA &gt; TRIBUTARIA VENTILADOR RENT RECIRCULAD </t>
  </si>
  <si>
    <t xml:space="preserve">DEPRECIACION TRIBUTARIA CONSTRUCCION DE MATERIAL NOBLE LOCAL VALLEJO 833 </t>
  </si>
  <si>
    <t xml:space="preserve">DEPRECIACION TRIBUTARIA &gt; FINANCIERA PC LENOVO SERVIDOR </t>
  </si>
  <si>
    <t xml:space="preserve">DEPRECIACION FINANCIERA &gt; TRIBUTARIA VENTILADORES AIR COOLER </t>
  </si>
  <si>
    <t xml:space="preserve">DEPRECIACION FINANCIERA &gt; TRIBUTARIA LAMPARAS DE EMERGENCIA </t>
  </si>
  <si>
    <t xml:space="preserve">DEPRECIACION TRIBUTARIA &gt; FINANCIERA  CONSTRUCCION DE MEZANINNE LOCAL VALLEJO 833 </t>
  </si>
  <si>
    <t>UTILIDAD  TRIBUTARIA</t>
  </si>
  <si>
    <t>MENOS :</t>
  </si>
  <si>
    <t>PERDIDA TRIBUTARIA 2020</t>
  </si>
  <si>
    <t>UTILIDAD  PARA CALCULO DE PARTICIPACIONES</t>
  </si>
  <si>
    <t>8 % DISTRIBUCION DE UTILIDADES COLABORADORES (PROMEDIO 22)</t>
  </si>
  <si>
    <t>CONTABLE</t>
  </si>
  <si>
    <t>IMPUESTO A LA RENTA CORRIENTE 29.5%</t>
  </si>
  <si>
    <t>IMPUESTO A LA RENTA DIFERIDO (NETO)</t>
  </si>
  <si>
    <t>UTILIDAD DESPUES DE IMPUESTOS Y PARTICIPACIONES</t>
  </si>
  <si>
    <t>10% RESERVA LEGAL (MAXIMO PERMITIDO 20% CAPITAL)</t>
  </si>
  <si>
    <t>UTILIDAD NETA DESPUES DE  IMPUESTOS</t>
  </si>
  <si>
    <t>RESULTADO CONTABLE DEL EJERCICIO</t>
  </si>
  <si>
    <t>RATIOS FINANCIEROS 2021</t>
  </si>
  <si>
    <t>UTILIDADES POR PAGAR</t>
  </si>
  <si>
    <t>IMPUESTOS A LA RENTA ANUAL 2021</t>
  </si>
  <si>
    <t xml:space="preserve">ESTADO DE SITUACION FINANCIERO </t>
  </si>
  <si>
    <t xml:space="preserve">      ESTADO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</si>
</sst>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 &quot;S/.&quot;* #,##0.00_ ;_ &quot;S/.&quot;* \-#,##0.00_ ;_ &quot;S/.&quot;* &quot;-&quot;??_ ;_ @_ "/>
    <numFmt numFmtId="43" formatCode="_ * #,##0.00_ ;_ * \-#,##0.00_ ;_ * &quot;-&quot;??_ ;_ @_ "/>
    <numFmt numFmtId="164" formatCode="_ &quot;S/.&quot;\ * #,##0.00_ ;_ &quot;S/.&quot;\ * \-#,##0.00_ ;_ &quot;S/.&quot;\ * &quot;-&quot;??_ ;_ @_ "/>
    <numFmt numFmtId="165" formatCode="#,###,##0.00;\(#,###,##0.00\)"/>
    <numFmt numFmtId="166" formatCode="_-[$$-409]* #,##0.00_ ;_-[$$-409]* \-#,##0.00\ ;_-[$$-409]* &quot;-&quot;??_ ;_-@_ "/>
    <numFmt numFmtId="167" formatCode="#,##0.00_ ;\-#,##0.00\ "/>
    <numFmt numFmtId="168" formatCode="#,###,##0;\(#,###,##0\)"/>
    <numFmt numFmtId="169" formatCode="&quot;S/.&quot;#,##0.00"/>
    <numFmt numFmtId="170" formatCode="&quot;S/.&quot;#,##0"/>
    <numFmt numFmtId="171" formatCode="_ * #,##0_ ;_ * \-#,##0_ ;_ * &quot;-&quot;??_ ;_ @_ "/>
  </numFmts>
  <fonts count="1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9"/>
      <color rgb="FFC0000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9"/>
      <color indexed="63"/>
      <name val="Times New Roman"/>
      <family val="1"/>
    </font>
    <font>
      <b/>
      <sz val="11"/>
      <color rgb="FFC00000"/>
      <name val="Calibri"/>
      <family val="2"/>
      <scheme val="minor"/>
    </font>
    <font>
      <sz val="9"/>
      <color rgb="FF000000"/>
      <name val="Times New Roman"/>
      <family val="1"/>
    </font>
    <font>
      <sz val="8"/>
      <color indexed="63"/>
      <name val="Calibri"/>
      <family val="2"/>
      <scheme val="minor"/>
    </font>
    <font>
      <sz val="8"/>
      <color indexed="63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name val="Cambria"/>
      <family val="1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5" tint="-0.249977111117893"/>
      <name val="Calibri"/>
      <family val="2"/>
      <scheme val="minor"/>
    </font>
    <font>
      <b/>
      <sz val="12"/>
      <name val="Arial Narrow"/>
      <family val="2"/>
    </font>
    <font>
      <u/>
      <sz val="12"/>
      <name val="Arial Narrow"/>
      <family val="2"/>
    </font>
    <font>
      <b/>
      <sz val="11"/>
      <color rgb="FF000000"/>
      <name val="Calibri"/>
      <family val="2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b/>
      <u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20"/>
      <color rgb="FFC00000"/>
      <name val="Arabic Typesetting"/>
      <family val="4"/>
    </font>
    <font>
      <b/>
      <sz val="16"/>
      <color rgb="FFC00000"/>
      <name val="Aparajita"/>
      <family val="2"/>
    </font>
    <font>
      <sz val="14"/>
      <color theme="1"/>
      <name val="Arabic Typesetting"/>
      <family val="4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0"/>
      <name val="Arial"/>
      <family val="2"/>
    </font>
    <font>
      <b/>
      <sz val="9"/>
      <name val="Calibri"/>
      <family val="2"/>
      <scheme val="minor"/>
    </font>
    <font>
      <b/>
      <sz val="10"/>
      <color theme="7" tint="-0.249977111117893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Arial Narrow"/>
      <family val="2"/>
    </font>
    <font>
      <sz val="11"/>
      <name val="Cambria"/>
      <family val="1"/>
      <scheme val="maj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2"/>
      <name val="Cambria"/>
      <family val="1"/>
      <scheme val="major"/>
    </font>
    <font>
      <b/>
      <u/>
      <sz val="12"/>
      <color theme="5" tint="-0.249977111117893"/>
      <name val="Calibri"/>
      <family val="2"/>
      <scheme val="minor"/>
    </font>
    <font>
      <b/>
      <u/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Trebuchet MS"/>
      <family val="2"/>
    </font>
    <font>
      <b/>
      <sz val="16"/>
      <color rgb="FFFF0000"/>
      <name val="Trebuchet MS"/>
      <family val="2"/>
    </font>
    <font>
      <sz val="14"/>
      <color theme="1"/>
      <name val="Trebuchet MS"/>
      <family val="2"/>
    </font>
    <font>
      <sz val="16"/>
      <color theme="1"/>
      <name val="Trebuchet MS"/>
      <family val="2"/>
    </font>
    <font>
      <sz val="16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C00000"/>
      <name val="Calibri"/>
      <family val="2"/>
      <scheme val="minor"/>
    </font>
    <font>
      <sz val="10"/>
      <color rgb="FFC00000"/>
      <name val="Arial"/>
      <family val="2"/>
    </font>
    <font>
      <b/>
      <u/>
      <sz val="20"/>
      <color rgb="FFC00000"/>
      <name val="Calibri"/>
      <family val="2"/>
      <scheme val="minor"/>
    </font>
    <font>
      <sz val="9"/>
      <name val="Arial Narrow"/>
      <family val="2"/>
    </font>
    <font>
      <sz val="9"/>
      <color theme="1"/>
      <name val="Times New Roman"/>
      <family val="1"/>
    </font>
    <font>
      <sz val="16"/>
      <name val="Trebuchet MS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4"/>
      <name val="Calibri"/>
      <family val="2"/>
      <scheme val="minor"/>
    </font>
    <font>
      <sz val="22"/>
      <name val="Calibri"/>
      <family val="2"/>
      <scheme val="minor"/>
    </font>
    <font>
      <sz val="18"/>
      <name val="Calibri"/>
      <family val="2"/>
      <scheme val="minor"/>
    </font>
    <font>
      <sz val="20"/>
      <name val="Calibri"/>
      <family val="2"/>
      <scheme val="minor"/>
    </font>
    <font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4"/>
      <color rgb="FF00B0F0"/>
      <name val="Trebuchet MS"/>
      <family val="2"/>
    </font>
    <font>
      <b/>
      <sz val="16"/>
      <color rgb="FF00B0F0"/>
      <name val="Trebuchet MS"/>
      <family val="2"/>
    </font>
    <font>
      <b/>
      <sz val="16"/>
      <color rgb="FF00B0F0"/>
      <name val="Calibri"/>
      <family val="2"/>
      <scheme val="minor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 style="double">
        <color theme="5" tint="-0.249977111117893"/>
      </bottom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/>
      <right/>
      <top style="thin">
        <color theme="5" tint="-0.249977111117893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/>
      <bottom style="double">
        <color theme="5" tint="-0.499984740745262"/>
      </bottom>
      <diagonal/>
    </border>
    <border>
      <left/>
      <right style="thin">
        <color theme="5" tint="-0.499984740745262"/>
      </right>
      <top/>
      <bottom style="double">
        <color theme="5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/>
      <right/>
      <top style="double">
        <color indexed="64"/>
      </top>
      <bottom style="medium">
        <color theme="5" tint="-0.249977111117893"/>
      </bottom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/>
      <right/>
      <top style="medium">
        <color theme="5" tint="-0.249977111117893"/>
      </top>
      <bottom/>
      <diagonal/>
    </border>
    <border>
      <left style="medium">
        <color theme="5" tint="-0.249977111117893"/>
      </left>
      <right/>
      <top style="medium">
        <color theme="5" tint="-0.249977111117893"/>
      </top>
      <bottom/>
      <diagonal/>
    </border>
    <border>
      <left style="thin">
        <color rgb="FFFF2489"/>
      </left>
      <right style="thin">
        <color rgb="FFFF2489"/>
      </right>
      <top style="thin">
        <color rgb="FFFF2489"/>
      </top>
      <bottom/>
      <diagonal/>
    </border>
    <border>
      <left style="thin">
        <color rgb="FFFF2489"/>
      </left>
      <right style="thin">
        <color rgb="FFFF2489"/>
      </right>
      <top/>
      <bottom style="thin">
        <color rgb="FFFF2489"/>
      </bottom>
      <diagonal/>
    </border>
    <border>
      <left style="thin">
        <color rgb="FFFF2489"/>
      </left>
      <right style="thin">
        <color rgb="FFFF2489"/>
      </right>
      <top style="thin">
        <color rgb="FFFF2489"/>
      </top>
      <bottom style="thin">
        <color rgb="FFFF248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medium">
        <color theme="5" tint="-0.249977111117893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</cellStyleXfs>
  <cellXfs count="416">
    <xf numFmtId="0" fontId="0" fillId="0" borderId="0" xfId="0"/>
    <xf numFmtId="0" fontId="0" fillId="0" borderId="0" xfId="0" applyBorder="1"/>
    <xf numFmtId="4" fontId="0" fillId="0" borderId="0" xfId="1" applyNumberFormat="1" applyFont="1" applyBorder="1"/>
    <xf numFmtId="0" fontId="4" fillId="0" borderId="0" xfId="0" applyFont="1" applyBorder="1"/>
    <xf numFmtId="4" fontId="4" fillId="0" borderId="0" xfId="0" applyNumberFormat="1" applyFont="1" applyBorder="1"/>
    <xf numFmtId="4" fontId="4" fillId="0" borderId="0" xfId="1" applyNumberFormat="1" applyFont="1" applyBorder="1"/>
    <xf numFmtId="4" fontId="5" fillId="0" borderId="0" xfId="1" applyNumberFormat="1" applyFont="1" applyBorder="1"/>
    <xf numFmtId="0" fontId="5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0" fillId="3" borderId="0" xfId="0" applyFill="1" applyBorder="1"/>
    <xf numFmtId="0" fontId="2" fillId="0" borderId="0" xfId="0" applyFont="1" applyBorder="1"/>
    <xf numFmtId="0" fontId="8" fillId="0" borderId="0" xfId="0" applyFont="1" applyBorder="1" applyAlignment="1">
      <alignment horizontal="right"/>
    </xf>
    <xf numFmtId="0" fontId="2" fillId="3" borderId="0" xfId="0" applyFont="1" applyFill="1" applyBorder="1"/>
    <xf numFmtId="165" fontId="13" fillId="0" borderId="0" xfId="0" applyNumberFormat="1" applyFont="1" applyBorder="1" applyAlignment="1">
      <alignment vertical="top"/>
    </xf>
    <xf numFmtId="0" fontId="12" fillId="0" borderId="0" xfId="0" applyFont="1" applyAlignment="1">
      <alignment horizontal="right"/>
    </xf>
    <xf numFmtId="0" fontId="0" fillId="3" borderId="0" xfId="0" applyFill="1"/>
    <xf numFmtId="0" fontId="12" fillId="0" borderId="2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0" fillId="0" borderId="5" xfId="0" applyBorder="1"/>
    <xf numFmtId="49" fontId="14" fillId="0" borderId="0" xfId="0" applyNumberFormat="1" applyFont="1" applyBorder="1" applyAlignment="1">
      <alignment vertical="top" wrapText="1"/>
    </xf>
    <xf numFmtId="165" fontId="13" fillId="0" borderId="5" xfId="0" applyNumberFormat="1" applyFont="1" applyBorder="1" applyAlignment="1">
      <alignment vertical="top"/>
    </xf>
    <xf numFmtId="165" fontId="11" fillId="0" borderId="5" xfId="0" applyNumberFormat="1" applyFont="1" applyBorder="1" applyAlignment="1">
      <alignment vertical="top"/>
    </xf>
    <xf numFmtId="0" fontId="12" fillId="0" borderId="6" xfId="0" applyFont="1" applyBorder="1" applyAlignment="1">
      <alignment horizontal="right"/>
    </xf>
    <xf numFmtId="0" fontId="0" fillId="0" borderId="7" xfId="0" applyBorder="1"/>
    <xf numFmtId="0" fontId="17" fillId="3" borderId="0" xfId="0" applyFont="1" applyFill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0" fillId="0" borderId="1" xfId="0" applyBorder="1"/>
    <xf numFmtId="0" fontId="17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24" fillId="0" borderId="0" xfId="3" applyFont="1" applyFill="1"/>
    <xf numFmtId="0" fontId="0" fillId="4" borderId="0" xfId="0" applyFill="1"/>
    <xf numFmtId="0" fontId="25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164" fontId="0" fillId="3" borderId="0" xfId="0" applyNumberFormat="1" applyFill="1" applyBorder="1"/>
    <xf numFmtId="164" fontId="2" fillId="3" borderId="0" xfId="0" applyNumberFormat="1" applyFont="1" applyFill="1" applyBorder="1"/>
    <xf numFmtId="0" fontId="27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0" fillId="4" borderId="0" xfId="0" applyFill="1" applyBorder="1"/>
    <xf numFmtId="0" fontId="2" fillId="3" borderId="10" xfId="0" applyFont="1" applyFill="1" applyBorder="1"/>
    <xf numFmtId="0" fontId="29" fillId="0" borderId="0" xfId="3" applyFont="1" applyFill="1"/>
    <xf numFmtId="164" fontId="25" fillId="0" borderId="0" xfId="3" applyNumberFormat="1" applyFont="1" applyFill="1"/>
    <xf numFmtId="43" fontId="32" fillId="4" borderId="10" xfId="0" applyNumberFormat="1" applyFont="1" applyFill="1" applyBorder="1"/>
    <xf numFmtId="164" fontId="32" fillId="4" borderId="10" xfId="0" applyNumberFormat="1" applyFont="1" applyFill="1" applyBorder="1"/>
    <xf numFmtId="0" fontId="0" fillId="3" borderId="13" xfId="0" applyFill="1" applyBorder="1"/>
    <xf numFmtId="0" fontId="25" fillId="3" borderId="14" xfId="0" applyFont="1" applyFill="1" applyBorder="1" applyAlignment="1">
      <alignment vertical="center"/>
    </xf>
    <xf numFmtId="0" fontId="0" fillId="3" borderId="16" xfId="0" applyFill="1" applyBorder="1"/>
    <xf numFmtId="0" fontId="0" fillId="3" borderId="18" xfId="0" applyFill="1" applyBorder="1"/>
    <xf numFmtId="0" fontId="2" fillId="3" borderId="18" xfId="0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30" fillId="0" borderId="0" xfId="3" applyFont="1" applyFill="1"/>
    <xf numFmtId="4" fontId="25" fillId="0" borderId="0" xfId="3" applyNumberFormat="1" applyFont="1" applyFill="1"/>
    <xf numFmtId="164" fontId="0" fillId="3" borderId="0" xfId="0" applyNumberFormat="1" applyFont="1" applyFill="1" applyBorder="1"/>
    <xf numFmtId="0" fontId="29" fillId="3" borderId="0" xfId="3" applyFont="1" applyFill="1"/>
    <xf numFmtId="0" fontId="29" fillId="3" borderId="0" xfId="3" applyFont="1" applyFill="1" applyBorder="1"/>
    <xf numFmtId="164" fontId="25" fillId="3" borderId="0" xfId="4" applyNumberFormat="1" applyFont="1" applyFill="1"/>
    <xf numFmtId="164" fontId="25" fillId="3" borderId="0" xfId="3" applyNumberFormat="1" applyFont="1" applyFill="1"/>
    <xf numFmtId="4" fontId="25" fillId="3" borderId="0" xfId="3" applyNumberFormat="1" applyFont="1" applyFill="1"/>
    <xf numFmtId="164" fontId="28" fillId="3" borderId="0" xfId="0" applyNumberFormat="1" applyFont="1" applyFill="1" applyBorder="1" applyAlignment="1">
      <alignment horizontal="center"/>
    </xf>
    <xf numFmtId="164" fontId="32" fillId="3" borderId="0" xfId="0" applyNumberFormat="1" applyFont="1" applyFill="1" applyBorder="1" applyAlignment="1">
      <alignment horizontal="center"/>
    </xf>
    <xf numFmtId="0" fontId="34" fillId="3" borderId="0" xfId="3" applyFont="1" applyFill="1"/>
    <xf numFmtId="0" fontId="30" fillId="3" borderId="0" xfId="3" applyFont="1" applyFill="1"/>
    <xf numFmtId="0" fontId="33" fillId="3" borderId="15" xfId="0" applyFont="1" applyFill="1" applyBorder="1" applyAlignment="1">
      <alignment vertical="center"/>
    </xf>
    <xf numFmtId="0" fontId="33" fillId="3" borderId="17" xfId="0" applyFont="1" applyFill="1" applyBorder="1" applyAlignment="1">
      <alignment vertical="center"/>
    </xf>
    <xf numFmtId="0" fontId="23" fillId="0" borderId="0" xfId="0" applyFont="1"/>
    <xf numFmtId="0" fontId="29" fillId="0" borderId="0" xfId="3" applyFont="1" applyFill="1" applyAlignment="1">
      <alignment horizontal="left"/>
    </xf>
    <xf numFmtId="164" fontId="31" fillId="3" borderId="0" xfId="0" applyNumberFormat="1" applyFont="1" applyFill="1" applyBorder="1"/>
    <xf numFmtId="164" fontId="32" fillId="4" borderId="0" xfId="0" applyNumberFormat="1" applyFont="1" applyFill="1" applyBorder="1"/>
    <xf numFmtId="43" fontId="32" fillId="3" borderId="0" xfId="0" applyNumberFormat="1" applyFont="1" applyFill="1" applyBorder="1"/>
    <xf numFmtId="164" fontId="32" fillId="3" borderId="0" xfId="0" applyNumberFormat="1" applyFont="1" applyFill="1" applyBorder="1"/>
    <xf numFmtId="164" fontId="25" fillId="3" borderId="0" xfId="4" applyNumberFormat="1" applyFont="1" applyFill="1" applyBorder="1"/>
    <xf numFmtId="0" fontId="35" fillId="0" borderId="0" xfId="3" applyFont="1" applyFill="1"/>
    <xf numFmtId="164" fontId="2" fillId="3" borderId="0" xfId="0" applyNumberFormat="1" applyFont="1" applyFill="1" applyBorder="1" applyAlignment="1">
      <alignment horizontal="center"/>
    </xf>
    <xf numFmtId="17" fontId="29" fillId="3" borderId="0" xfId="3" quotePrefix="1" applyNumberFormat="1" applyFont="1" applyFill="1" applyAlignment="1">
      <alignment horizontal="left"/>
    </xf>
    <xf numFmtId="0" fontId="35" fillId="3" borderId="0" xfId="3" applyFont="1" applyFill="1"/>
    <xf numFmtId="43" fontId="29" fillId="3" borderId="0" xfId="4" applyFont="1" applyFill="1"/>
    <xf numFmtId="0" fontId="29" fillId="3" borderId="0" xfId="3" applyFont="1" applyFill="1" applyBorder="1" applyAlignment="1">
      <alignment horizontal="left"/>
    </xf>
    <xf numFmtId="0" fontId="34" fillId="3" borderId="0" xfId="3" applyFont="1" applyFill="1" applyBorder="1" applyAlignment="1">
      <alignment horizontal="left"/>
    </xf>
    <xf numFmtId="0" fontId="35" fillId="3" borderId="0" xfId="3" applyFont="1" applyFill="1" applyBorder="1" applyAlignment="1">
      <alignment horizontal="left"/>
    </xf>
    <xf numFmtId="43" fontId="29" fillId="3" borderId="0" xfId="4" applyFont="1" applyFill="1" applyBorder="1"/>
    <xf numFmtId="0" fontId="36" fillId="4" borderId="0" xfId="0" applyFont="1" applyFill="1" applyBorder="1" applyAlignment="1">
      <alignment horizontal="center"/>
    </xf>
    <xf numFmtId="0" fontId="23" fillId="4" borderId="0" xfId="5" applyFont="1" applyFill="1" applyBorder="1"/>
    <xf numFmtId="0" fontId="23" fillId="3" borderId="29" xfId="5" applyFill="1" applyBorder="1"/>
    <xf numFmtId="0" fontId="23" fillId="3" borderId="30" xfId="5" applyFill="1" applyBorder="1"/>
    <xf numFmtId="0" fontId="23" fillId="3" borderId="30" xfId="5" applyFont="1" applyFill="1" applyBorder="1"/>
    <xf numFmtId="0" fontId="23" fillId="3" borderId="31" xfId="5" applyFont="1" applyFill="1" applyBorder="1"/>
    <xf numFmtId="0" fontId="0" fillId="3" borderId="32" xfId="0" applyFill="1" applyBorder="1"/>
    <xf numFmtId="0" fontId="42" fillId="4" borderId="0" xfId="5" applyFont="1" applyFill="1" applyBorder="1"/>
    <xf numFmtId="49" fontId="43" fillId="4" borderId="0" xfId="5" applyNumberFormat="1" applyFont="1" applyFill="1" applyBorder="1" applyAlignment="1">
      <alignment horizontal="right" vertical="top" wrapText="1"/>
    </xf>
    <xf numFmtId="0" fontId="42" fillId="3" borderId="33" xfId="5" applyFont="1" applyFill="1" applyBorder="1"/>
    <xf numFmtId="165" fontId="44" fillId="3" borderId="0" xfId="5" applyNumberFormat="1" applyFont="1" applyFill="1" applyBorder="1" applyAlignment="1">
      <alignment horizontal="right" vertical="top"/>
    </xf>
    <xf numFmtId="0" fontId="45" fillId="3" borderId="0" xfId="5" applyFont="1" applyFill="1" applyBorder="1"/>
    <xf numFmtId="49" fontId="44" fillId="3" borderId="0" xfId="5" applyNumberFormat="1" applyFont="1" applyFill="1" applyBorder="1" applyAlignment="1">
      <alignment horizontal="right" vertical="top" wrapText="1"/>
    </xf>
    <xf numFmtId="0" fontId="0" fillId="3" borderId="34" xfId="0" applyFill="1" applyBorder="1"/>
    <xf numFmtId="49" fontId="46" fillId="4" borderId="0" xfId="5" applyNumberFormat="1" applyFont="1" applyFill="1" applyBorder="1" applyAlignment="1">
      <alignment horizontal="left" vertical="top" wrapText="1"/>
    </xf>
    <xf numFmtId="49" fontId="22" fillId="3" borderId="0" xfId="5" applyNumberFormat="1" applyFont="1" applyFill="1" applyBorder="1" applyAlignment="1">
      <alignment horizontal="left" vertical="top" wrapText="1"/>
    </xf>
    <xf numFmtId="49" fontId="47" fillId="3" borderId="0" xfId="5" applyNumberFormat="1" applyFont="1" applyFill="1" applyBorder="1" applyAlignment="1">
      <alignment horizontal="center" vertical="top" wrapText="1"/>
    </xf>
    <xf numFmtId="49" fontId="48" fillId="3" borderId="0" xfId="5" applyNumberFormat="1" applyFont="1" applyFill="1" applyBorder="1" applyAlignment="1">
      <alignment vertical="top" wrapText="1"/>
    </xf>
    <xf numFmtId="0" fontId="0" fillId="3" borderId="33" xfId="0" applyFill="1" applyBorder="1"/>
    <xf numFmtId="0" fontId="17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/>
    <xf numFmtId="0" fontId="19" fillId="3" borderId="0" xfId="0" applyFont="1" applyFill="1" applyBorder="1"/>
    <xf numFmtId="0" fontId="17" fillId="4" borderId="0" xfId="0" applyFont="1" applyFill="1"/>
    <xf numFmtId="0" fontId="17" fillId="3" borderId="35" xfId="0" applyFont="1" applyFill="1" applyBorder="1"/>
    <xf numFmtId="0" fontId="17" fillId="3" borderId="36" xfId="0" applyFont="1" applyFill="1" applyBorder="1"/>
    <xf numFmtId="0" fontId="17" fillId="3" borderId="37" xfId="0" applyFont="1" applyFill="1" applyBorder="1"/>
    <xf numFmtId="0" fontId="0" fillId="5" borderId="0" xfId="0" applyFill="1"/>
    <xf numFmtId="0" fontId="17" fillId="5" borderId="0" xfId="0" applyFont="1" applyFill="1"/>
    <xf numFmtId="0" fontId="17" fillId="3" borderId="34" xfId="0" applyFont="1" applyFill="1" applyBorder="1"/>
    <xf numFmtId="0" fontId="54" fillId="3" borderId="0" xfId="0" applyFont="1" applyFill="1" applyBorder="1" applyAlignment="1">
      <alignment horizontal="left"/>
    </xf>
    <xf numFmtId="0" fontId="55" fillId="3" borderId="33" xfId="0" applyFont="1" applyFill="1" applyBorder="1"/>
    <xf numFmtId="0" fontId="17" fillId="3" borderId="30" xfId="0" applyFont="1" applyFill="1" applyBorder="1"/>
    <xf numFmtId="0" fontId="0" fillId="3" borderId="30" xfId="0" applyFill="1" applyBorder="1"/>
    <xf numFmtId="0" fontId="0" fillId="3" borderId="29" xfId="0" applyFill="1" applyBorder="1"/>
    <xf numFmtId="0" fontId="23" fillId="4" borderId="0" xfId="3" applyFill="1"/>
    <xf numFmtId="0" fontId="23" fillId="3" borderId="37" xfId="3" applyFill="1" applyBorder="1"/>
    <xf numFmtId="0" fontId="23" fillId="3" borderId="36" xfId="3" applyFill="1" applyBorder="1"/>
    <xf numFmtId="0" fontId="23" fillId="3" borderId="35" xfId="3" applyFill="1" applyBorder="1"/>
    <xf numFmtId="0" fontId="23" fillId="3" borderId="34" xfId="3" applyFill="1" applyBorder="1"/>
    <xf numFmtId="0" fontId="23" fillId="3" borderId="0" xfId="3" applyFill="1" applyBorder="1"/>
    <xf numFmtId="0" fontId="23" fillId="3" borderId="33" xfId="3" applyFill="1" applyBorder="1"/>
    <xf numFmtId="1" fontId="19" fillId="3" borderId="0" xfId="0" applyNumberFormat="1" applyFont="1" applyFill="1" applyBorder="1" applyAlignment="1">
      <alignment horizontal="left"/>
    </xf>
    <xf numFmtId="0" fontId="56" fillId="3" borderId="38" xfId="3" applyFont="1" applyFill="1" applyBorder="1" applyAlignment="1">
      <alignment horizontal="center" vertical="center" wrapText="1" readingOrder="1"/>
    </xf>
    <xf numFmtId="0" fontId="56" fillId="3" borderId="39" xfId="3" applyFont="1" applyFill="1" applyBorder="1" applyAlignment="1">
      <alignment horizontal="center" vertical="center" wrapText="1" readingOrder="1"/>
    </xf>
    <xf numFmtId="0" fontId="44" fillId="3" borderId="40" xfId="3" applyFont="1" applyFill="1" applyBorder="1" applyAlignment="1">
      <alignment horizontal="left" vertical="center" wrapText="1" readingOrder="1"/>
    </xf>
    <xf numFmtId="4" fontId="43" fillId="3" borderId="40" xfId="3" applyNumberFormat="1" applyFont="1" applyFill="1" applyBorder="1" applyAlignment="1">
      <alignment horizontal="center" wrapText="1" readingOrder="1"/>
    </xf>
    <xf numFmtId="0" fontId="23" fillId="3" borderId="32" xfId="3" applyFill="1" applyBorder="1"/>
    <xf numFmtId="0" fontId="23" fillId="3" borderId="30" xfId="3" applyFill="1" applyBorder="1"/>
    <xf numFmtId="0" fontId="23" fillId="3" borderId="29" xfId="3" applyFill="1" applyBorder="1"/>
    <xf numFmtId="0" fontId="23" fillId="3" borderId="0" xfId="5" applyFill="1"/>
    <xf numFmtId="0" fontId="23" fillId="4" borderId="0" xfId="5" applyFill="1"/>
    <xf numFmtId="0" fontId="20" fillId="3" borderId="0" xfId="0" applyFont="1" applyFill="1" applyBorder="1" applyAlignment="1">
      <alignment horizontal="right"/>
    </xf>
    <xf numFmtId="0" fontId="61" fillId="3" borderId="0" xfId="3" applyFont="1" applyFill="1" applyAlignment="1">
      <alignment horizontal="left"/>
    </xf>
    <xf numFmtId="0" fontId="47" fillId="3" borderId="28" xfId="3" quotePrefix="1" applyFont="1" applyFill="1" applyBorder="1" applyAlignment="1">
      <alignment horizontal="center" vertical="center"/>
    </xf>
    <xf numFmtId="0" fontId="63" fillId="3" borderId="42" xfId="3" quotePrefix="1" applyFont="1" applyFill="1" applyBorder="1" applyAlignment="1">
      <alignment horizontal="center" vertical="center"/>
    </xf>
    <xf numFmtId="0" fontId="26" fillId="3" borderId="8" xfId="3" applyFont="1" applyFill="1" applyBorder="1" applyAlignment="1">
      <alignment horizontal="left" vertical="top"/>
    </xf>
    <xf numFmtId="43" fontId="64" fillId="3" borderId="27" xfId="6" applyFont="1" applyFill="1" applyBorder="1" applyAlignment="1">
      <alignment horizontal="left"/>
    </xf>
    <xf numFmtId="0" fontId="23" fillId="3" borderId="10" xfId="5" applyFill="1" applyBorder="1"/>
    <xf numFmtId="0" fontId="65" fillId="3" borderId="8" xfId="3" applyFont="1" applyFill="1" applyBorder="1" applyAlignment="1">
      <alignment horizontal="left" vertical="top"/>
    </xf>
    <xf numFmtId="167" fontId="64" fillId="3" borderId="27" xfId="6" applyNumberFormat="1" applyFont="1" applyFill="1" applyBorder="1" applyAlignment="1">
      <alignment horizontal="right"/>
    </xf>
    <xf numFmtId="4" fontId="23" fillId="3" borderId="10" xfId="5" applyNumberFormat="1" applyFill="1" applyBorder="1"/>
    <xf numFmtId="0" fontId="66" fillId="3" borderId="8" xfId="3" applyFont="1" applyFill="1" applyBorder="1" applyAlignment="1">
      <alignment horizontal="center" vertical="top"/>
    </xf>
    <xf numFmtId="0" fontId="66" fillId="3" borderId="8" xfId="3" applyFont="1" applyFill="1" applyBorder="1" applyAlignment="1">
      <alignment horizontal="right" vertical="top"/>
    </xf>
    <xf numFmtId="43" fontId="64" fillId="3" borderId="42" xfId="6" applyFont="1" applyFill="1" applyBorder="1" applyAlignment="1">
      <alignment horizontal="left"/>
    </xf>
    <xf numFmtId="0" fontId="23" fillId="3" borderId="43" xfId="5" applyFill="1" applyBorder="1"/>
    <xf numFmtId="0" fontId="63" fillId="3" borderId="27" xfId="3" quotePrefix="1" applyFont="1" applyFill="1" applyBorder="1" applyAlignment="1">
      <alignment horizontal="center" vertical="top" wrapText="1"/>
    </xf>
    <xf numFmtId="43" fontId="18" fillId="2" borderId="44" xfId="6" applyFont="1" applyFill="1" applyBorder="1" applyAlignment="1">
      <alignment horizontal="center" vertical="center"/>
    </xf>
    <xf numFmtId="0" fontId="67" fillId="2" borderId="44" xfId="5" applyFont="1" applyFill="1" applyBorder="1" applyAlignment="1">
      <alignment horizontal="center" vertical="center"/>
    </xf>
    <xf numFmtId="0" fontId="66" fillId="3" borderId="8" xfId="3" applyFont="1" applyFill="1" applyBorder="1" applyAlignment="1">
      <alignment horizontal="left" vertical="top"/>
    </xf>
    <xf numFmtId="0" fontId="64" fillId="3" borderId="45" xfId="3" applyFont="1" applyFill="1" applyBorder="1" applyAlignment="1">
      <alignment horizontal="left"/>
    </xf>
    <xf numFmtId="0" fontId="23" fillId="3" borderId="26" xfId="5" applyFill="1" applyBorder="1"/>
    <xf numFmtId="0" fontId="65" fillId="3" borderId="8" xfId="3" applyFont="1" applyFill="1" applyBorder="1" applyAlignment="1">
      <alignment horizontal="left" vertical="top" wrapText="1"/>
    </xf>
    <xf numFmtId="0" fontId="68" fillId="3" borderId="8" xfId="3" applyFont="1" applyFill="1" applyBorder="1" applyAlignment="1">
      <alignment horizontal="right" vertical="top" wrapText="1"/>
    </xf>
    <xf numFmtId="0" fontId="63" fillId="3" borderId="8" xfId="3" quotePrefix="1" applyFont="1" applyFill="1" applyBorder="1" applyAlignment="1">
      <alignment horizontal="center" vertical="top" wrapText="1"/>
    </xf>
    <xf numFmtId="43" fontId="18" fillId="2" borderId="27" xfId="6" applyFont="1" applyFill="1" applyBorder="1" applyAlignment="1">
      <alignment horizontal="center" vertical="center"/>
    </xf>
    <xf numFmtId="0" fontId="67" fillId="2" borderId="10" xfId="5" applyFont="1" applyFill="1" applyBorder="1" applyAlignment="1">
      <alignment horizontal="center" vertical="center"/>
    </xf>
    <xf numFmtId="0" fontId="63" fillId="3" borderId="8" xfId="3" quotePrefix="1" applyFont="1" applyFill="1" applyBorder="1" applyAlignment="1">
      <alignment horizontal="left" vertical="top"/>
    </xf>
    <xf numFmtId="43" fontId="63" fillId="3" borderId="27" xfId="6" applyFont="1" applyFill="1" applyBorder="1" applyAlignment="1">
      <alignment horizontal="left"/>
    </xf>
    <xf numFmtId="0" fontId="25" fillId="3" borderId="8" xfId="3" quotePrefix="1" applyFont="1" applyFill="1" applyBorder="1" applyAlignment="1">
      <alignment horizontal="left" vertical="top"/>
    </xf>
    <xf numFmtId="43" fontId="64" fillId="3" borderId="27" xfId="3" applyNumberFormat="1" applyFont="1" applyFill="1" applyBorder="1" applyAlignment="1">
      <alignment horizontal="left"/>
    </xf>
    <xf numFmtId="43" fontId="69" fillId="3" borderId="27" xfId="6" applyFont="1" applyFill="1" applyBorder="1" applyAlignment="1">
      <alignment horizontal="left"/>
    </xf>
    <xf numFmtId="0" fontId="25" fillId="3" borderId="8" xfId="3" quotePrefix="1" applyFont="1" applyFill="1" applyBorder="1" applyAlignment="1">
      <alignment horizontal="center" vertical="top" wrapText="1"/>
    </xf>
    <xf numFmtId="43" fontId="70" fillId="3" borderId="27" xfId="3" applyNumberFormat="1" applyFont="1" applyFill="1" applyBorder="1" applyAlignment="1">
      <alignment horizontal="center" vertical="center"/>
    </xf>
    <xf numFmtId="0" fontId="23" fillId="3" borderId="10" xfId="5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8" fillId="0" borderId="0" xfId="0" applyFont="1" applyBorder="1"/>
    <xf numFmtId="0" fontId="71" fillId="0" borderId="0" xfId="3" applyFont="1" applyFill="1"/>
    <xf numFmtId="0" fontId="71" fillId="3" borderId="0" xfId="3" applyFont="1" applyFill="1"/>
    <xf numFmtId="0" fontId="72" fillId="3" borderId="0" xfId="3" applyFont="1" applyFill="1"/>
    <xf numFmtId="0" fontId="73" fillId="0" borderId="0" xfId="3" applyFont="1" applyFill="1"/>
    <xf numFmtId="0" fontId="27" fillId="3" borderId="0" xfId="0" applyFont="1" applyFill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horizontal="center"/>
    </xf>
    <xf numFmtId="0" fontId="51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168" fontId="22" fillId="3" borderId="0" xfId="5" applyNumberFormat="1" applyFont="1" applyFill="1" applyBorder="1" applyAlignment="1">
      <alignment horizontal="right" vertical="top"/>
    </xf>
    <xf numFmtId="9" fontId="42" fillId="3" borderId="33" xfId="8" applyFont="1" applyFill="1" applyBorder="1"/>
    <xf numFmtId="166" fontId="2" fillId="4" borderId="0" xfId="0" applyNumberFormat="1" applyFont="1" applyFill="1"/>
    <xf numFmtId="164" fontId="2" fillId="4" borderId="0" xfId="0" applyNumberFormat="1" applyFont="1" applyFill="1"/>
    <xf numFmtId="166" fontId="2" fillId="3" borderId="12" xfId="0" applyNumberFormat="1" applyFont="1" applyFill="1" applyBorder="1"/>
    <xf numFmtId="169" fontId="2" fillId="3" borderId="0" xfId="0" applyNumberFormat="1" applyFont="1" applyFill="1" applyBorder="1"/>
    <xf numFmtId="0" fontId="27" fillId="3" borderId="0" xfId="0" applyFont="1" applyFill="1" applyBorder="1" applyAlignment="1">
      <alignment horizontal="center"/>
    </xf>
    <xf numFmtId="0" fontId="34" fillId="0" borderId="0" xfId="3" applyFont="1" applyFill="1"/>
    <xf numFmtId="0" fontId="74" fillId="3" borderId="0" xfId="0" applyFont="1" applyFill="1" applyBorder="1" applyAlignment="1">
      <alignment horizontal="right"/>
    </xf>
    <xf numFmtId="0" fontId="45" fillId="3" borderId="0" xfId="3" applyFont="1" applyFill="1"/>
    <xf numFmtId="0" fontId="45" fillId="0" borderId="0" xfId="3" applyFont="1" applyFill="1"/>
    <xf numFmtId="0" fontId="45" fillId="0" borderId="0" xfId="3" applyFont="1" applyFill="1" applyAlignment="1">
      <alignment horizontal="left"/>
    </xf>
    <xf numFmtId="0" fontId="45" fillId="0" borderId="0" xfId="0" applyFont="1"/>
    <xf numFmtId="0" fontId="0" fillId="3" borderId="0" xfId="0" applyFont="1" applyFill="1" applyBorder="1"/>
    <xf numFmtId="168" fontId="44" fillId="3" borderId="0" xfId="5" applyNumberFormat="1" applyFont="1" applyFill="1" applyBorder="1" applyAlignment="1">
      <alignment horizontal="right" vertical="top"/>
    </xf>
    <xf numFmtId="0" fontId="27" fillId="3" borderId="0" xfId="0" applyFont="1" applyFill="1" applyBorder="1" applyAlignment="1">
      <alignment horizontal="center"/>
    </xf>
    <xf numFmtId="49" fontId="22" fillId="3" borderId="0" xfId="5" applyNumberFormat="1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0" fontId="1" fillId="3" borderId="0" xfId="0" applyFont="1" applyFill="1"/>
    <xf numFmtId="0" fontId="2" fillId="3" borderId="0" xfId="0" applyFont="1" applyFill="1"/>
    <xf numFmtId="0" fontId="20" fillId="3" borderId="0" xfId="0" applyFont="1" applyFill="1"/>
    <xf numFmtId="0" fontId="0" fillId="3" borderId="16" xfId="0" applyFont="1" applyFill="1" applyBorder="1"/>
    <xf numFmtId="0" fontId="49" fillId="3" borderId="0" xfId="0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48" xfId="0" applyFont="1" applyFill="1" applyBorder="1"/>
    <xf numFmtId="166" fontId="0" fillId="3" borderId="12" xfId="0" applyNumberFormat="1" applyFont="1" applyFill="1" applyBorder="1"/>
    <xf numFmtId="164" fontId="25" fillId="3" borderId="10" xfId="0" applyNumberFormat="1" applyFont="1" applyFill="1" applyBorder="1"/>
    <xf numFmtId="164" fontId="0" fillId="3" borderId="18" xfId="0" applyNumberFormat="1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21" xfId="0" applyFont="1" applyFill="1" applyBorder="1"/>
    <xf numFmtId="0" fontId="0" fillId="3" borderId="22" xfId="0" applyFont="1" applyFill="1" applyBorder="1"/>
    <xf numFmtId="0" fontId="0" fillId="4" borderId="0" xfId="0" applyFont="1" applyFill="1"/>
    <xf numFmtId="168" fontId="22" fillId="3" borderId="1" xfId="5" applyNumberFormat="1" applyFont="1" applyFill="1" applyBorder="1" applyAlignment="1">
      <alignment horizontal="right" vertical="top"/>
    </xf>
    <xf numFmtId="9" fontId="42" fillId="3" borderId="49" xfId="8" applyFont="1" applyFill="1" applyBorder="1"/>
    <xf numFmtId="9" fontId="26" fillId="3" borderId="33" xfId="8" applyFont="1" applyFill="1" applyBorder="1"/>
    <xf numFmtId="3" fontId="44" fillId="3" borderId="3" xfId="5" applyNumberFormat="1" applyFont="1" applyFill="1" applyBorder="1" applyAlignment="1">
      <alignment horizontal="right" vertical="top"/>
    </xf>
    <xf numFmtId="3" fontId="44" fillId="3" borderId="47" xfId="5" applyNumberFormat="1" applyFont="1" applyFill="1" applyBorder="1" applyAlignment="1">
      <alignment horizontal="right" vertical="top"/>
    </xf>
    <xf numFmtId="3" fontId="5" fillId="0" borderId="0" xfId="1" applyNumberFormat="1" applyFont="1" applyBorder="1"/>
    <xf numFmtId="3" fontId="0" fillId="0" borderId="1" xfId="0" applyNumberFormat="1" applyBorder="1"/>
    <xf numFmtId="3" fontId="0" fillId="0" borderId="0" xfId="0" applyNumberFormat="1"/>
    <xf numFmtId="0" fontId="27" fillId="3" borderId="0" xfId="0" applyFont="1" applyFill="1" applyBorder="1" applyAlignment="1">
      <alignment horizontal="center"/>
    </xf>
    <xf numFmtId="0" fontId="0" fillId="0" borderId="53" xfId="0" applyBorder="1"/>
    <xf numFmtId="0" fontId="10" fillId="3" borderId="5" xfId="0" applyFont="1" applyFill="1" applyBorder="1" applyAlignment="1"/>
    <xf numFmtId="0" fontId="19" fillId="3" borderId="0" xfId="0" applyFont="1" applyFill="1" applyBorder="1" applyAlignment="1"/>
    <xf numFmtId="0" fontId="10" fillId="3" borderId="5" xfId="0" applyFont="1" applyFill="1" applyBorder="1" applyAlignment="1">
      <alignment horizontal="center"/>
    </xf>
    <xf numFmtId="0" fontId="77" fillId="3" borderId="0" xfId="0" applyFont="1" applyFill="1" applyBorder="1" applyAlignment="1">
      <alignment horizontal="center"/>
    </xf>
    <xf numFmtId="0" fontId="77" fillId="3" borderId="0" xfId="0" applyFont="1" applyFill="1" applyBorder="1" applyAlignment="1">
      <alignment horizontal="center" vertical="center"/>
    </xf>
    <xf numFmtId="164" fontId="20" fillId="3" borderId="0" xfId="0" applyNumberFormat="1" applyFont="1" applyFill="1" applyBorder="1" applyAlignment="1">
      <alignment horizontal="center"/>
    </xf>
    <xf numFmtId="164" fontId="26" fillId="3" borderId="0" xfId="4" applyNumberFormat="1" applyFont="1" applyFill="1"/>
    <xf numFmtId="4" fontId="0" fillId="3" borderId="0" xfId="0" applyNumberFormat="1" applyFill="1" applyBorder="1"/>
    <xf numFmtId="0" fontId="40" fillId="6" borderId="0" xfId="0" applyFont="1" applyFill="1" applyAlignment="1">
      <alignment horizontal="center" vertical="center" wrapText="1"/>
    </xf>
    <xf numFmtId="0" fontId="79" fillId="4" borderId="2" xfId="0" applyFont="1" applyFill="1" applyBorder="1"/>
    <xf numFmtId="0" fontId="79" fillId="4" borderId="3" xfId="0" applyFont="1" applyFill="1" applyBorder="1"/>
    <xf numFmtId="170" fontId="79" fillId="4" borderId="53" xfId="0" applyNumberFormat="1" applyFont="1" applyFill="1" applyBorder="1"/>
    <xf numFmtId="0" fontId="79" fillId="4" borderId="4" xfId="0" applyFont="1" applyFill="1" applyBorder="1"/>
    <xf numFmtId="0" fontId="79" fillId="4" borderId="0" xfId="0" applyFont="1" applyFill="1" applyBorder="1"/>
    <xf numFmtId="170" fontId="79" fillId="4" borderId="5" xfId="0" applyNumberFormat="1" applyFont="1" applyFill="1" applyBorder="1"/>
    <xf numFmtId="0" fontId="79" fillId="4" borderId="6" xfId="0" applyFont="1" applyFill="1" applyBorder="1"/>
    <xf numFmtId="0" fontId="79" fillId="4" borderId="1" xfId="0" applyFont="1" applyFill="1" applyBorder="1"/>
    <xf numFmtId="170" fontId="79" fillId="4" borderId="7" xfId="0" applyNumberFormat="1" applyFont="1" applyFill="1" applyBorder="1"/>
    <xf numFmtId="0" fontId="47" fillId="0" borderId="0" xfId="0" applyFont="1" applyBorder="1"/>
    <xf numFmtId="49" fontId="46" fillId="4" borderId="0" xfId="5" applyNumberFormat="1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center"/>
    </xf>
    <xf numFmtId="0" fontId="0" fillId="0" borderId="54" xfId="0" applyBorder="1"/>
    <xf numFmtId="0" fontId="0" fillId="0" borderId="3" xfId="0" applyBorder="1"/>
    <xf numFmtId="2" fontId="0" fillId="0" borderId="53" xfId="0" applyNumberFormat="1" applyBorder="1"/>
    <xf numFmtId="0" fontId="0" fillId="0" borderId="6" xfId="0" applyBorder="1"/>
    <xf numFmtId="0" fontId="0" fillId="0" borderId="2" xfId="0" applyBorder="1"/>
    <xf numFmtId="0" fontId="0" fillId="0" borderId="55" xfId="0" applyBorder="1"/>
    <xf numFmtId="0" fontId="78" fillId="4" borderId="0" xfId="0" applyFont="1" applyFill="1"/>
    <xf numFmtId="44" fontId="78" fillId="4" borderId="0" xfId="0" applyNumberFormat="1" applyFont="1" applyFill="1"/>
    <xf numFmtId="0" fontId="47" fillId="0" borderId="2" xfId="0" applyFont="1" applyBorder="1"/>
    <xf numFmtId="0" fontId="0" fillId="0" borderId="4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49" fontId="46" fillId="4" borderId="0" xfId="5" applyNumberFormat="1" applyFont="1" applyFill="1" applyBorder="1" applyAlignment="1">
      <alignment horizontal="left" vertical="top" wrapText="1"/>
    </xf>
    <xf numFmtId="0" fontId="80" fillId="3" borderId="0" xfId="0" applyFont="1" applyFill="1" applyBorder="1" applyAlignment="1">
      <alignment horizontal="center" vertical="center"/>
    </xf>
    <xf numFmtId="0" fontId="80" fillId="7" borderId="51" xfId="0" applyFont="1" applyFill="1" applyBorder="1"/>
    <xf numFmtId="0" fontId="80" fillId="7" borderId="50" xfId="0" applyFont="1" applyFill="1" applyBorder="1"/>
    <xf numFmtId="4" fontId="80" fillId="7" borderId="50" xfId="0" applyNumberFormat="1" applyFont="1" applyFill="1" applyBorder="1"/>
    <xf numFmtId="4" fontId="80" fillId="7" borderId="52" xfId="0" applyNumberFormat="1" applyFont="1" applyFill="1" applyBorder="1"/>
    <xf numFmtId="0" fontId="81" fillId="0" borderId="0" xfId="0" applyFont="1"/>
    <xf numFmtId="4" fontId="82" fillId="0" borderId="0" xfId="0" applyNumberFormat="1" applyFont="1"/>
    <xf numFmtId="4" fontId="83" fillId="0" borderId="0" xfId="0" applyNumberFormat="1" applyFont="1"/>
    <xf numFmtId="0" fontId="82" fillId="0" borderId="0" xfId="0" applyFont="1"/>
    <xf numFmtId="0" fontId="83" fillId="0" borderId="0" xfId="0" applyFont="1"/>
    <xf numFmtId="0" fontId="78" fillId="0" borderId="0" xfId="0" applyFont="1"/>
    <xf numFmtId="0" fontId="84" fillId="0" borderId="0" xfId="0" applyFont="1"/>
    <xf numFmtId="4" fontId="85" fillId="0" borderId="0" xfId="0" applyNumberFormat="1" applyFont="1"/>
    <xf numFmtId="4" fontId="85" fillId="7" borderId="50" xfId="0" applyNumberFormat="1" applyFont="1" applyFill="1" applyBorder="1"/>
    <xf numFmtId="0" fontId="80" fillId="0" borderId="0" xfId="0" applyFont="1"/>
    <xf numFmtId="4" fontId="80" fillId="0" borderId="0" xfId="0" applyNumberFormat="1" applyFont="1"/>
    <xf numFmtId="0" fontId="83" fillId="8" borderId="51" xfId="0" applyFont="1" applyFill="1" applyBorder="1"/>
    <xf numFmtId="0" fontId="83" fillId="8" borderId="50" xfId="0" applyFont="1" applyFill="1" applyBorder="1"/>
    <xf numFmtId="0" fontId="87" fillId="8" borderId="52" xfId="0" applyFont="1" applyFill="1" applyBorder="1"/>
    <xf numFmtId="0" fontId="0" fillId="3" borderId="0" xfId="9" applyFont="1" applyFill="1" applyBorder="1"/>
    <xf numFmtId="0" fontId="90" fillId="3" borderId="0" xfId="0" applyFont="1" applyFill="1" applyBorder="1" applyAlignment="1">
      <alignment horizontal="center"/>
    </xf>
    <xf numFmtId="0" fontId="90" fillId="3" borderId="0" xfId="0" applyFont="1" applyFill="1" applyBorder="1"/>
    <xf numFmtId="14" fontId="9" fillId="3" borderId="0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91" fillId="3" borderId="0" xfId="5" applyFont="1" applyFill="1" applyBorder="1"/>
    <xf numFmtId="0" fontId="91" fillId="3" borderId="33" xfId="5" applyFont="1" applyFill="1" applyBorder="1"/>
    <xf numFmtId="0" fontId="49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93" fillId="3" borderId="0" xfId="3" applyFont="1" applyFill="1"/>
    <xf numFmtId="17" fontId="93" fillId="3" borderId="0" xfId="3" quotePrefix="1" applyNumberFormat="1" applyFont="1" applyFill="1" applyAlignment="1">
      <alignment horizontal="left"/>
    </xf>
    <xf numFmtId="43" fontId="93" fillId="3" borderId="0" xfId="4" applyFont="1" applyFill="1"/>
    <xf numFmtId="3" fontId="94" fillId="0" borderId="0" xfId="0" applyNumberFormat="1" applyFont="1"/>
    <xf numFmtId="1" fontId="94" fillId="0" borderId="1" xfId="0" applyNumberFormat="1" applyFont="1" applyBorder="1"/>
    <xf numFmtId="3" fontId="0" fillId="3" borderId="0" xfId="0" applyNumberFormat="1" applyFill="1"/>
    <xf numFmtId="3" fontId="23" fillId="3" borderId="30" xfId="5" applyNumberFormat="1" applyFill="1" applyBorder="1"/>
    <xf numFmtId="171" fontId="0" fillId="3" borderId="0" xfId="1" applyNumberFormat="1" applyFont="1" applyFill="1" applyBorder="1"/>
    <xf numFmtId="0" fontId="27" fillId="3" borderId="0" xfId="0" applyFont="1" applyFill="1" applyBorder="1" applyAlignment="1">
      <alignment horizontal="center"/>
    </xf>
    <xf numFmtId="4" fontId="32" fillId="0" borderId="0" xfId="0" applyNumberFormat="1" applyFont="1" applyBorder="1"/>
    <xf numFmtId="0" fontId="27" fillId="3" borderId="0" xfId="0" applyFont="1" applyFill="1" applyBorder="1" applyAlignment="1">
      <alignment horizontal="center"/>
    </xf>
    <xf numFmtId="164" fontId="0" fillId="3" borderId="18" xfId="0" applyNumberFormat="1" applyFill="1" applyBorder="1"/>
    <xf numFmtId="0" fontId="95" fillId="0" borderId="0" xfId="0" applyFont="1"/>
    <xf numFmtId="4" fontId="95" fillId="0" borderId="0" xfId="0" applyNumberFormat="1" applyFont="1"/>
    <xf numFmtId="0" fontId="86" fillId="8" borderId="50" xfId="0" applyFont="1" applyFill="1" applyBorder="1" applyAlignment="1">
      <alignment horizontal="center"/>
    </xf>
    <xf numFmtId="0" fontId="87" fillId="8" borderId="50" xfId="0" applyFont="1" applyFill="1" applyBorder="1"/>
    <xf numFmtId="0" fontId="74" fillId="3" borderId="0" xfId="3" applyFont="1" applyFill="1"/>
    <xf numFmtId="0" fontId="75" fillId="3" borderId="0" xfId="3" applyFont="1" applyFill="1"/>
    <xf numFmtId="0" fontId="24" fillId="3" borderId="0" xfId="3" applyFont="1" applyFill="1"/>
    <xf numFmtId="0" fontId="49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3" fontId="96" fillId="0" borderId="0" xfId="0" applyNumberFormat="1" applyFont="1"/>
    <xf numFmtId="0" fontId="96" fillId="0" borderId="0" xfId="0" applyFont="1"/>
    <xf numFmtId="49" fontId="73" fillId="3" borderId="0" xfId="3" applyNumberFormat="1" applyFont="1" applyFill="1"/>
    <xf numFmtId="0" fontId="65" fillId="3" borderId="0" xfId="0" applyFont="1" applyFill="1" applyBorder="1"/>
    <xf numFmtId="0" fontId="31" fillId="3" borderId="0" xfId="0" applyFont="1" applyFill="1" applyBorder="1"/>
    <xf numFmtId="0" fontId="97" fillId="3" borderId="0" xfId="0" applyFont="1" applyFill="1" applyBorder="1"/>
    <xf numFmtId="3" fontId="31" fillId="0" borderId="0" xfId="0" applyNumberFormat="1" applyFont="1"/>
    <xf numFmtId="3" fontId="97" fillId="0" borderId="46" xfId="1" applyNumberFormat="1" applyFont="1" applyBorder="1"/>
    <xf numFmtId="3" fontId="98" fillId="0" borderId="46" xfId="1" applyNumberFormat="1" applyFont="1" applyBorder="1"/>
    <xf numFmtId="3" fontId="79" fillId="0" borderId="0" xfId="0" applyNumberFormat="1" applyFont="1"/>
    <xf numFmtId="3" fontId="98" fillId="0" borderId="51" xfId="1" applyNumberFormat="1" applyFont="1" applyBorder="1"/>
    <xf numFmtId="0" fontId="99" fillId="9" borderId="0" xfId="2" applyNumberFormat="1" applyFont="1" applyFill="1" applyBorder="1" applyAlignment="1">
      <alignment horizontal="center" vertical="center" wrapText="1"/>
    </xf>
    <xf numFmtId="0" fontId="99" fillId="9" borderId="0" xfId="2" applyNumberFormat="1" applyFont="1" applyFill="1" applyBorder="1" applyAlignment="1">
      <alignment horizontal="center" vertical="top" wrapText="1"/>
    </xf>
    <xf numFmtId="49" fontId="99" fillId="9" borderId="0" xfId="2" applyNumberFormat="1" applyFont="1" applyFill="1" applyBorder="1" applyAlignment="1">
      <alignment horizontal="center" vertical="top" wrapText="1"/>
    </xf>
    <xf numFmtId="49" fontId="99" fillId="9" borderId="0" xfId="2" applyNumberFormat="1" applyFont="1" applyFill="1" applyBorder="1" applyAlignment="1">
      <alignment horizontal="center" vertical="center" wrapText="1"/>
    </xf>
    <xf numFmtId="164" fontId="2" fillId="9" borderId="10" xfId="0" applyNumberFormat="1" applyFont="1" applyFill="1" applyBorder="1"/>
    <xf numFmtId="164" fontId="32" fillId="9" borderId="10" xfId="0" applyNumberFormat="1" applyFont="1" applyFill="1" applyBorder="1"/>
    <xf numFmtId="164" fontId="20" fillId="9" borderId="10" xfId="0" applyNumberFormat="1" applyFont="1" applyFill="1" applyBorder="1"/>
    <xf numFmtId="164" fontId="25" fillId="9" borderId="12" xfId="0" applyNumberFormat="1" applyFont="1" applyFill="1" applyBorder="1"/>
    <xf numFmtId="164" fontId="32" fillId="9" borderId="26" xfId="0" applyNumberFormat="1" applyFont="1" applyFill="1" applyBorder="1"/>
    <xf numFmtId="164" fontId="32" fillId="9" borderId="46" xfId="0" applyNumberFormat="1" applyFont="1" applyFill="1" applyBorder="1"/>
    <xf numFmtId="0" fontId="45" fillId="9" borderId="0" xfId="0" applyFont="1" applyFill="1" applyAlignment="1">
      <alignment horizontal="center"/>
    </xf>
    <xf numFmtId="0" fontId="107" fillId="10" borderId="0" xfId="0" applyFont="1" applyFill="1" applyBorder="1" applyAlignment="1">
      <alignment horizontal="center"/>
    </xf>
    <xf numFmtId="0" fontId="108" fillId="9" borderId="0" xfId="0" applyFont="1" applyFill="1" applyBorder="1" applyAlignment="1">
      <alignment horizontal="center"/>
    </xf>
    <xf numFmtId="0" fontId="45" fillId="9" borderId="0" xfId="0" applyFont="1" applyFill="1"/>
    <xf numFmtId="0" fontId="42" fillId="9" borderId="0" xfId="0" applyFont="1" applyFill="1" applyAlignment="1">
      <alignment vertical="center"/>
    </xf>
    <xf numFmtId="0" fontId="42" fillId="9" borderId="0" xfId="0" applyFont="1" applyFill="1"/>
    <xf numFmtId="0" fontId="109" fillId="0" borderId="0" xfId="0" applyFont="1"/>
    <xf numFmtId="0" fontId="110" fillId="0" borderId="0" xfId="0" applyFont="1"/>
    <xf numFmtId="4" fontId="109" fillId="0" borderId="0" xfId="0" applyNumberFormat="1" applyFont="1"/>
    <xf numFmtId="4" fontId="110" fillId="0" borderId="0" xfId="0" applyNumberFormat="1" applyFont="1"/>
    <xf numFmtId="0" fontId="111" fillId="0" borderId="0" xfId="0" applyFont="1"/>
    <xf numFmtId="0" fontId="85" fillId="0" borderId="0" xfId="0" applyFont="1"/>
    <xf numFmtId="0" fontId="86" fillId="0" borderId="0" xfId="0" applyFont="1" applyAlignment="1">
      <alignment horizontal="right" vertical="center"/>
    </xf>
    <xf numFmtId="0" fontId="85" fillId="7" borderId="51" xfId="0" applyFont="1" applyFill="1" applyBorder="1"/>
    <xf numFmtId="3" fontId="112" fillId="0" borderId="0" xfId="0" applyNumberFormat="1" applyFont="1"/>
    <xf numFmtId="0" fontId="52" fillId="3" borderId="0" xfId="0" applyFont="1" applyFill="1" applyBorder="1" applyAlignment="1">
      <alignment horizontal="center"/>
    </xf>
    <xf numFmtId="0" fontId="52" fillId="3" borderId="33" xfId="0" applyFont="1" applyFill="1" applyBorder="1" applyAlignment="1">
      <alignment horizontal="center"/>
    </xf>
    <xf numFmtId="0" fontId="53" fillId="3" borderId="0" xfId="0" applyFont="1" applyFill="1" applyBorder="1" applyAlignment="1">
      <alignment horizontal="left" vertical="center"/>
    </xf>
    <xf numFmtId="0" fontId="53" fillId="3" borderId="3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49" fontId="22" fillId="3" borderId="0" xfId="5" applyNumberFormat="1" applyFont="1" applyFill="1" applyBorder="1" applyAlignment="1">
      <alignment horizontal="left" vertical="top" wrapText="1"/>
    </xf>
    <xf numFmtId="49" fontId="46" fillId="4" borderId="0" xfId="5" applyNumberFormat="1" applyFont="1" applyFill="1" applyBorder="1" applyAlignment="1">
      <alignment horizontal="left" vertical="top" wrapText="1"/>
    </xf>
    <xf numFmtId="49" fontId="47" fillId="3" borderId="0" xfId="5" applyNumberFormat="1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/>
    </xf>
    <xf numFmtId="49" fontId="48" fillId="4" borderId="0" xfId="5" applyNumberFormat="1" applyFont="1" applyFill="1" applyBorder="1" applyAlignment="1">
      <alignment horizontal="center" vertical="top" wrapText="1"/>
    </xf>
    <xf numFmtId="0" fontId="51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6" fillId="3" borderId="38" xfId="3" applyFont="1" applyFill="1" applyBorder="1" applyAlignment="1">
      <alignment horizontal="center" vertical="center" wrapText="1" readingOrder="1"/>
    </xf>
    <xf numFmtId="0" fontId="56" fillId="3" borderId="39" xfId="3" applyFont="1" applyFill="1" applyBorder="1" applyAlignment="1">
      <alignment horizontal="center" vertical="center" wrapText="1" readingOrder="1"/>
    </xf>
    <xf numFmtId="0" fontId="59" fillId="3" borderId="0" xfId="3" applyFont="1" applyFill="1" applyAlignment="1">
      <alignment horizontal="right"/>
    </xf>
    <xf numFmtId="0" fontId="62" fillId="3" borderId="0" xfId="3" applyFont="1" applyFill="1" applyAlignment="1">
      <alignment horizontal="center" vertical="center"/>
    </xf>
    <xf numFmtId="0" fontId="62" fillId="3" borderId="41" xfId="3" applyFont="1" applyFill="1" applyBorder="1" applyAlignment="1">
      <alignment horizontal="center" vertical="center"/>
    </xf>
    <xf numFmtId="0" fontId="76" fillId="3" borderId="14" xfId="0" applyFont="1" applyFill="1" applyBorder="1" applyAlignment="1">
      <alignment horizontal="center" vertical="center"/>
    </xf>
    <xf numFmtId="0" fontId="76" fillId="3" borderId="15" xfId="0" applyFont="1" applyFill="1" applyBorder="1" applyAlignment="1">
      <alignment horizontal="center" vertical="center"/>
    </xf>
    <xf numFmtId="0" fontId="76" fillId="3" borderId="9" xfId="0" applyFont="1" applyFill="1" applyBorder="1" applyAlignment="1">
      <alignment horizontal="center" vertical="center"/>
    </xf>
    <xf numFmtId="0" fontId="76" fillId="3" borderId="17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5" fillId="9" borderId="0" xfId="0" applyFont="1" applyFill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3" borderId="17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/>
    </xf>
    <xf numFmtId="0" fontId="100" fillId="9" borderId="0" xfId="0" applyFont="1" applyFill="1" applyAlignment="1">
      <alignment horizontal="center" vertical="center" wrapText="1"/>
    </xf>
    <xf numFmtId="0" fontId="101" fillId="9" borderId="0" xfId="0" applyFont="1" applyFill="1" applyAlignment="1">
      <alignment horizontal="center" vertical="center" wrapText="1"/>
    </xf>
    <xf numFmtId="0" fontId="102" fillId="9" borderId="0" xfId="0" applyFont="1" applyFill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0" fontId="41" fillId="6" borderId="0" xfId="0" applyFont="1" applyFill="1" applyAlignment="1">
      <alignment horizontal="center" vertical="center" wrapText="1"/>
    </xf>
    <xf numFmtId="0" fontId="103" fillId="9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 vertical="center" wrapText="1"/>
    </xf>
    <xf numFmtId="0" fontId="39" fillId="6" borderId="0" xfId="0" applyFont="1" applyFill="1" applyAlignment="1">
      <alignment horizontal="center" vertical="center" wrapText="1"/>
    </xf>
    <xf numFmtId="0" fontId="104" fillId="9" borderId="0" xfId="0" applyFont="1" applyFill="1" applyAlignment="1">
      <alignment horizontal="center" vertical="center" wrapText="1"/>
    </xf>
    <xf numFmtId="0" fontId="105" fillId="9" borderId="0" xfId="0" applyFont="1" applyFill="1" applyAlignment="1">
      <alignment horizontal="center" vertical="center" wrapText="1"/>
    </xf>
    <xf numFmtId="0" fontId="106" fillId="9" borderId="0" xfId="0" applyFont="1" applyFill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/>
    </xf>
    <xf numFmtId="0" fontId="100" fillId="9" borderId="0" xfId="0" applyFont="1" applyFill="1" applyAlignment="1">
      <alignment horizontal="center"/>
    </xf>
    <xf numFmtId="0" fontId="80" fillId="7" borderId="51" xfId="0" applyFont="1" applyFill="1" applyBorder="1" applyAlignment="1">
      <alignment horizontal="center" vertical="center"/>
    </xf>
    <xf numFmtId="0" fontId="80" fillId="7" borderId="50" xfId="0" applyFont="1" applyFill="1" applyBorder="1" applyAlignment="1">
      <alignment horizontal="center" vertical="center"/>
    </xf>
    <xf numFmtId="0" fontId="80" fillId="7" borderId="52" xfId="0" applyFont="1" applyFill="1" applyBorder="1" applyAlignment="1">
      <alignment horizontal="center" vertical="center"/>
    </xf>
    <xf numFmtId="0" fontId="92" fillId="7" borderId="51" xfId="2" applyFont="1" applyFill="1" applyBorder="1" applyAlignment="1">
      <alignment horizontal="center" vertical="center"/>
    </xf>
    <xf numFmtId="0" fontId="92" fillId="7" borderId="50" xfId="2" applyFont="1" applyFill="1" applyBorder="1" applyAlignment="1">
      <alignment horizontal="center" vertical="center"/>
    </xf>
    <xf numFmtId="0" fontId="92" fillId="7" borderId="52" xfId="2" applyFont="1" applyFill="1" applyBorder="1" applyAlignment="1">
      <alignment horizontal="center" vertical="center"/>
    </xf>
  </cellXfs>
  <cellStyles count="10">
    <cellStyle name="Hipervínculo" xfId="2" builtinId="8"/>
    <cellStyle name="Millares" xfId="1" builtinId="3"/>
    <cellStyle name="Millares 2" xfId="4"/>
    <cellStyle name="Millares 2 2" xfId="6"/>
    <cellStyle name="Normal" xfId="0" builtinId="0"/>
    <cellStyle name="Normal 2" xfId="3"/>
    <cellStyle name="Normal 3" xfId="5"/>
    <cellStyle name="Normal 3 2" xfId="7"/>
    <cellStyle name="Normal 4" xfId="9"/>
    <cellStyle name="Porcentaje" xfId="8" builtinId="5"/>
  </cellStyles>
  <dxfs count="0"/>
  <tableStyles count="0" defaultTableStyle="TableStyleMedium2" defaultPivotStyle="PivotStyleLight16"/>
  <colors>
    <mruColors>
      <color rgb="FFB1870F"/>
      <color rgb="FFCC00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05A7409-6024-4D56-A4AF-7592D8DCD0BC}" type="doc">
      <dgm:prSet loTypeId="urn:microsoft.com/office/officeart/2005/8/layout/hList6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PE"/>
        </a:p>
      </dgm:t>
    </dgm:pt>
    <dgm:pt modelId="{19FC5301-F5B1-4CAB-959B-34F5E23C6F14}">
      <dgm:prSet phldrT="[Texto]" custT="1"/>
      <dgm:spPr>
        <a:solidFill>
          <a:srgbClr val="FFC000"/>
        </a:solidFill>
        <a:ln w="38100">
          <a:solidFill>
            <a:srgbClr val="C00000"/>
          </a:solidFill>
        </a:ln>
      </dgm:spPr>
      <dgm:t>
        <a:bodyPr/>
        <a:lstStyle/>
        <a:p>
          <a:r>
            <a:rPr lang="es-PE" sz="1200" b="1">
              <a:solidFill>
                <a:schemeClr val="tx1"/>
              </a:solidFill>
            </a:rPr>
            <a:t>ESTADO DE SITUACION FINANCIERA COMPARATIVO</a:t>
          </a:r>
        </a:p>
      </dgm:t>
    </dgm:pt>
    <dgm:pt modelId="{5BA577B0-7E40-4CB2-B25D-EFE2D49FE9BE}" type="parTrans" cxnId="{E4C9D6F5-063E-4C8F-98E1-5616D0F1C902}">
      <dgm:prSet/>
      <dgm:spPr/>
      <dgm:t>
        <a:bodyPr/>
        <a:lstStyle/>
        <a:p>
          <a:endParaRPr lang="es-PE"/>
        </a:p>
      </dgm:t>
    </dgm:pt>
    <dgm:pt modelId="{0B66D613-45B5-45C3-A51A-0C973658CA29}" type="sibTrans" cxnId="{E4C9D6F5-063E-4C8F-98E1-5616D0F1C902}">
      <dgm:prSet/>
      <dgm:spPr/>
      <dgm:t>
        <a:bodyPr/>
        <a:lstStyle/>
        <a:p>
          <a:endParaRPr lang="es-PE"/>
        </a:p>
      </dgm:t>
    </dgm:pt>
    <dgm:pt modelId="{ED2BC8C5-86AC-4D98-947F-BB7A3E60A89D}">
      <dgm:prSet phldrT="[Texto]" custT="1"/>
      <dgm:spPr>
        <a:solidFill>
          <a:srgbClr val="FFC000"/>
        </a:solidFill>
        <a:ln>
          <a:solidFill>
            <a:srgbClr val="C00000"/>
          </a:solidFill>
        </a:ln>
      </dgm:spPr>
      <dgm:t>
        <a:bodyPr/>
        <a:lstStyle/>
        <a:p>
          <a:r>
            <a:rPr lang="es-PE" sz="1200" b="1">
              <a:solidFill>
                <a:schemeClr val="tx1"/>
              </a:solidFill>
            </a:rPr>
            <a:t>ESTADO DE RESULTADO COMPARATIVO</a:t>
          </a:r>
        </a:p>
      </dgm:t>
    </dgm:pt>
    <dgm:pt modelId="{B536D240-3AC7-4DA8-9A9B-C5E9445F7731}" type="parTrans" cxnId="{C1CC7399-3A0E-4917-B649-93BDEFC2DD66}">
      <dgm:prSet/>
      <dgm:spPr/>
      <dgm:t>
        <a:bodyPr/>
        <a:lstStyle/>
        <a:p>
          <a:endParaRPr lang="es-PE"/>
        </a:p>
      </dgm:t>
    </dgm:pt>
    <dgm:pt modelId="{929F8A4B-19A3-4BD0-A173-0081B3C8E6A8}" type="sibTrans" cxnId="{C1CC7399-3A0E-4917-B649-93BDEFC2DD66}">
      <dgm:prSet/>
      <dgm:spPr/>
      <dgm:t>
        <a:bodyPr/>
        <a:lstStyle/>
        <a:p>
          <a:endParaRPr lang="es-PE"/>
        </a:p>
      </dgm:t>
    </dgm:pt>
    <dgm:pt modelId="{7187AC3F-6E37-4047-8BEB-5B95A1272716}" type="pres">
      <dgm:prSet presAssocID="{105A7409-6024-4D56-A4AF-7592D8DCD0BC}" presName="Name0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s-PE"/>
        </a:p>
      </dgm:t>
    </dgm:pt>
    <dgm:pt modelId="{55456C27-6104-4F0C-9BC1-74912557E446}" type="pres">
      <dgm:prSet presAssocID="{19FC5301-F5B1-4CAB-959B-34F5E23C6F14}" presName="node" presStyleLbl="node1" presStyleIdx="0" presStyleCnt="2" custLinFactX="-4591" custLinFactNeighborX="-100000" custLinFactNeighborY="2323">
        <dgm:presLayoutVars>
          <dgm:bulletEnabled val="1"/>
        </dgm:presLayoutVars>
      </dgm:prSet>
      <dgm:spPr>
        <a:prstGeom prst="round2DiagRect">
          <a:avLst/>
        </a:prstGeom>
      </dgm:spPr>
      <dgm:t>
        <a:bodyPr/>
        <a:lstStyle/>
        <a:p>
          <a:endParaRPr lang="es-PE"/>
        </a:p>
      </dgm:t>
    </dgm:pt>
    <dgm:pt modelId="{26FBAFC7-9124-415C-AC9A-089283F85C74}" type="pres">
      <dgm:prSet presAssocID="{0B66D613-45B5-45C3-A51A-0C973658CA29}" presName="sibTrans" presStyleCnt="0"/>
      <dgm:spPr/>
    </dgm:pt>
    <dgm:pt modelId="{3F193448-78EC-44E7-84BC-0C11C41BB689}" type="pres">
      <dgm:prSet presAssocID="{ED2BC8C5-86AC-4D98-947F-BB7A3E60A89D}" presName="node" presStyleLbl="node1" presStyleIdx="1" presStyleCnt="2" custLinFactNeighborX="30447" custLinFactNeighborY="5807">
        <dgm:presLayoutVars>
          <dgm:bulletEnabled val="1"/>
        </dgm:presLayoutVars>
      </dgm:prSet>
      <dgm:spPr>
        <a:prstGeom prst="round2DiagRect">
          <a:avLst/>
        </a:prstGeom>
      </dgm:spPr>
      <dgm:t>
        <a:bodyPr/>
        <a:lstStyle/>
        <a:p>
          <a:endParaRPr lang="es-PE"/>
        </a:p>
      </dgm:t>
    </dgm:pt>
  </dgm:ptLst>
  <dgm:cxnLst>
    <dgm:cxn modelId="{E4C9D6F5-063E-4C8F-98E1-5616D0F1C902}" srcId="{105A7409-6024-4D56-A4AF-7592D8DCD0BC}" destId="{19FC5301-F5B1-4CAB-959B-34F5E23C6F14}" srcOrd="0" destOrd="0" parTransId="{5BA577B0-7E40-4CB2-B25D-EFE2D49FE9BE}" sibTransId="{0B66D613-45B5-45C3-A51A-0C973658CA29}"/>
    <dgm:cxn modelId="{C1CC7399-3A0E-4917-B649-93BDEFC2DD66}" srcId="{105A7409-6024-4D56-A4AF-7592D8DCD0BC}" destId="{ED2BC8C5-86AC-4D98-947F-BB7A3E60A89D}" srcOrd="1" destOrd="0" parTransId="{B536D240-3AC7-4DA8-9A9B-C5E9445F7731}" sibTransId="{929F8A4B-19A3-4BD0-A173-0081B3C8E6A8}"/>
    <dgm:cxn modelId="{A3FF881A-043C-4BB2-B86D-5BB06C853044}" type="presOf" srcId="{19FC5301-F5B1-4CAB-959B-34F5E23C6F14}" destId="{55456C27-6104-4F0C-9BC1-74912557E446}" srcOrd="0" destOrd="0" presId="urn:microsoft.com/office/officeart/2005/8/layout/hList6"/>
    <dgm:cxn modelId="{D5CFC048-2994-4CEC-B455-387BAFB93A05}" type="presOf" srcId="{ED2BC8C5-86AC-4D98-947F-BB7A3E60A89D}" destId="{3F193448-78EC-44E7-84BC-0C11C41BB689}" srcOrd="0" destOrd="0" presId="urn:microsoft.com/office/officeart/2005/8/layout/hList6"/>
    <dgm:cxn modelId="{A771B843-89BC-46B7-AD92-65BF9CF89B91}" type="presOf" srcId="{105A7409-6024-4D56-A4AF-7592D8DCD0BC}" destId="{7187AC3F-6E37-4047-8BEB-5B95A1272716}" srcOrd="0" destOrd="0" presId="urn:microsoft.com/office/officeart/2005/8/layout/hList6"/>
    <dgm:cxn modelId="{F5151292-5E4A-4F46-8568-ED6A3D073102}" type="presParOf" srcId="{7187AC3F-6E37-4047-8BEB-5B95A1272716}" destId="{55456C27-6104-4F0C-9BC1-74912557E446}" srcOrd="0" destOrd="0" presId="urn:microsoft.com/office/officeart/2005/8/layout/hList6"/>
    <dgm:cxn modelId="{990DB956-D1EC-406A-A131-7E5DC48E2E52}" type="presParOf" srcId="{7187AC3F-6E37-4047-8BEB-5B95A1272716}" destId="{26FBAFC7-9124-415C-AC9A-089283F85C74}" srcOrd="1" destOrd="0" presId="urn:microsoft.com/office/officeart/2005/8/layout/hList6"/>
    <dgm:cxn modelId="{B5742F38-A57E-4AD9-A47F-5557EF947B60}" type="presParOf" srcId="{7187AC3F-6E37-4047-8BEB-5B95A1272716}" destId="{3F193448-78EC-44E7-84BC-0C11C41BB689}" srcOrd="2" destOrd="0" presId="urn:microsoft.com/office/officeart/2005/8/layout/hList6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List6">
  <dgm:title val=""/>
  <dgm:desc val=""/>
  <dgm:catLst>
    <dgm:cat type="list" pri="18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h" for="ch" ptType="node" refType="h"/>
      <dgm:constr type="w" for="ch" ptType="node" refType="w"/>
      <dgm:constr type="primFontSz" for="ch" ptType="node" op="equ"/>
      <dgm:constr type="w" for="ch" forName="sibTrans" refType="w" fact="0.075"/>
    </dgm:constrLst>
    <dgm:ruleLst/>
    <dgm:forEach name="nodesForEach" axis="ch" ptType="node">
      <dgm:layoutNode name="node">
        <dgm:varLst>
          <dgm:bulletEnabled val="1"/>
        </dgm:varLst>
        <dgm:alg type="tx"/>
        <dgm:choose name="Name4">
          <dgm:if name="Name5" func="var" arg="dir" op="equ" val="norm">
            <dgm:shape xmlns:r="http://schemas.openxmlformats.org/officeDocument/2006/relationships" rot="-90" type="flowChartManualOperation" r:blip="">
              <dgm:adjLst/>
            </dgm:shape>
          </dgm:if>
          <dgm:else name="Name6">
            <dgm:shape xmlns:r="http://schemas.openxmlformats.org/officeDocument/2006/relationships" rot="90" type="flowChartManualOperation" r:blip="">
              <dgm:adjLst/>
            </dgm:shape>
          </dgm:else>
        </dgm:choose>
        <dgm:presOf axis="desOrSelf" ptType="node"/>
        <dgm:constrLst>
          <dgm:constr type="primFontSz" val="65"/>
          <dgm:constr type="tMarg"/>
          <dgm:constr type="bMarg"/>
          <dgm:constr type="lMarg" refType="primFontSz" fact="0.5"/>
          <dgm:constr type="rMarg" refType="lMarg"/>
        </dgm:constrLst>
        <dgm:ruleLst>
          <dgm:rule type="primFontSz" val="5" fact="NaN" max="NaN"/>
        </dgm:ruleLst>
      </dgm:layoutNode>
      <dgm:forEach name="sibTransForEach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STAD.RESULT.INTEGRAL!A1"/><Relationship Id="rId3" Type="http://schemas.openxmlformats.org/officeDocument/2006/relationships/diagramLayout" Target="../diagrams/layout1.xml"/><Relationship Id="rId7" Type="http://schemas.openxmlformats.org/officeDocument/2006/relationships/hyperlink" Target="#'ESTAD. SITU. FINAN. INTEG.'!A1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Relationship Id="rId9" Type="http://schemas.openxmlformats.org/officeDocument/2006/relationships/hyperlink" Target="#'RATIOS FINANCIERO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ESTAD. SITU. FINAN. INTEG.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ESENTACION 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ESTAD. SITU. FINAN. INTEG.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ESENTACION 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ESENTACION 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PRESENTACION 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. SITU. FINAN. INTEG.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95845</xdr:rowOff>
    </xdr:from>
    <xdr:to>
      <xdr:col>2</xdr:col>
      <xdr:colOff>342900</xdr:colOff>
      <xdr:row>6</xdr:row>
      <xdr:rowOff>54064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1082041" y="309205"/>
          <a:ext cx="922019" cy="1177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219076</xdr:colOff>
      <xdr:row>10</xdr:row>
      <xdr:rowOff>104775</xdr:rowOff>
    </xdr:from>
    <xdr:to>
      <xdr:col>6</xdr:col>
      <xdr:colOff>121920</xdr:colOff>
      <xdr:row>19</xdr:row>
      <xdr:rowOff>30480</xdr:rowOff>
    </xdr:to>
    <xdr:graphicFrame macro="">
      <xdr:nvGraphicFramePr>
        <xdr:cNvPr id="3" name="2 Diagrama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3</xdr:col>
      <xdr:colOff>285750</xdr:colOff>
      <xdr:row>17</xdr:row>
      <xdr:rowOff>133350</xdr:rowOff>
    </xdr:from>
    <xdr:to>
      <xdr:col>3</xdr:col>
      <xdr:colOff>461010</xdr:colOff>
      <xdr:row>18</xdr:row>
      <xdr:rowOff>114300</xdr:rowOff>
    </xdr:to>
    <xdr:sp macro="" textlink="">
      <xdr:nvSpPr>
        <xdr:cNvPr id="4" name="3 Elipse">
          <a:hlinkClick xmlns:r="http://schemas.openxmlformats.org/officeDocument/2006/relationships" r:id="rId7"/>
        </xdr:cNvPr>
        <xdr:cNvSpPr/>
      </xdr:nvSpPr>
      <xdr:spPr>
        <a:xfrm>
          <a:off x="2541270" y="3531870"/>
          <a:ext cx="175260" cy="163830"/>
        </a:xfrm>
        <a:prstGeom prst="ellipse">
          <a:avLst/>
        </a:prstGeom>
        <a:solidFill>
          <a:schemeClr val="bg1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5</xdr:col>
      <xdr:colOff>1042035</xdr:colOff>
      <xdr:row>17</xdr:row>
      <xdr:rowOff>95250</xdr:rowOff>
    </xdr:from>
    <xdr:to>
      <xdr:col>5</xdr:col>
      <xdr:colOff>1223009</xdr:colOff>
      <xdr:row>18</xdr:row>
      <xdr:rowOff>95250</xdr:rowOff>
    </xdr:to>
    <xdr:sp macro="" textlink="">
      <xdr:nvSpPr>
        <xdr:cNvPr id="6" name="5 Elipse">
          <a:hlinkClick xmlns:r="http://schemas.openxmlformats.org/officeDocument/2006/relationships" r:id="rId8"/>
        </xdr:cNvPr>
        <xdr:cNvSpPr/>
      </xdr:nvSpPr>
      <xdr:spPr>
        <a:xfrm>
          <a:off x="5318760" y="3590925"/>
          <a:ext cx="180974" cy="190500"/>
        </a:xfrm>
        <a:prstGeom prst="ellipse">
          <a:avLst/>
        </a:prstGeom>
        <a:solidFill>
          <a:schemeClr val="bg1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428625</xdr:colOff>
      <xdr:row>10</xdr:row>
      <xdr:rowOff>161925</xdr:rowOff>
    </xdr:from>
    <xdr:to>
      <xdr:col>10</xdr:col>
      <xdr:colOff>2765</xdr:colOff>
      <xdr:row>19</xdr:row>
      <xdr:rowOff>87630</xdr:rowOff>
    </xdr:to>
    <xdr:grpSp>
      <xdr:nvGrpSpPr>
        <xdr:cNvPr id="10" name="Grupo 9"/>
        <xdr:cNvGrpSpPr/>
      </xdr:nvGrpSpPr>
      <xdr:grpSpPr>
        <a:xfrm>
          <a:off x="7591425" y="2324100"/>
          <a:ext cx="2622140" cy="1640205"/>
          <a:chOff x="2824254" y="0"/>
          <a:chExt cx="2622140" cy="1640205"/>
        </a:xfrm>
        <a:solidFill>
          <a:srgbClr val="FFC000"/>
        </a:solidFill>
      </xdr:grpSpPr>
      <xdr:sp macro="" textlink="">
        <xdr:nvSpPr>
          <xdr:cNvPr id="11" name="Redondear rectángulo de esquina diagonal 10"/>
          <xdr:cNvSpPr/>
        </xdr:nvSpPr>
        <xdr:spPr>
          <a:xfrm rot="16200000">
            <a:off x="3315221" y="-490967"/>
            <a:ext cx="1640205" cy="2622140"/>
          </a:xfrm>
          <a:prstGeom prst="round2DiagRect">
            <a:avLst/>
          </a:prstGeom>
          <a:grpFill/>
          <a:ln>
            <a:solidFill>
              <a:srgbClr val="C00000"/>
            </a:solidFill>
          </a:ln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12" name="Redondear rectángulo de esquina diagonal 4"/>
          <xdr:cNvSpPr/>
        </xdr:nvSpPr>
        <xdr:spPr>
          <a:xfrm rot="21600000">
            <a:off x="2904322" y="80068"/>
            <a:ext cx="2462004" cy="1480069"/>
          </a:xfrm>
          <a:prstGeom prst="rect">
            <a:avLst/>
          </a:prstGeom>
          <a:grpFill/>
          <a:ln>
            <a:solidFill>
              <a:srgbClr val="C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63500" tIns="0" rIns="63500" bIns="0" numCol="1" spcCol="1270" anchor="ctr" anchorCtr="0">
            <a:noAutofit/>
          </a:bodyPr>
          <a:lstStyle/>
          <a:p>
            <a:pPr lvl="0" algn="ctr" defTabSz="4445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PE" sz="1200" b="1" kern="1200">
                <a:solidFill>
                  <a:schemeClr val="tx1"/>
                </a:solidFill>
              </a:rPr>
              <a:t>RATIOS FINANCIEROS</a:t>
            </a:r>
          </a:p>
        </xdr:txBody>
      </xdr:sp>
    </xdr:grpSp>
    <xdr:clientData/>
  </xdr:twoCellAnchor>
  <xdr:twoCellAnchor>
    <xdr:from>
      <xdr:col>7</xdr:col>
      <xdr:colOff>209550</xdr:colOff>
      <xdr:row>17</xdr:row>
      <xdr:rowOff>161925</xdr:rowOff>
    </xdr:from>
    <xdr:to>
      <xdr:col>7</xdr:col>
      <xdr:colOff>390524</xdr:colOff>
      <xdr:row>18</xdr:row>
      <xdr:rowOff>161925</xdr:rowOff>
    </xdr:to>
    <xdr:sp macro="" textlink="">
      <xdr:nvSpPr>
        <xdr:cNvPr id="15" name="5 Elipse">
          <a:hlinkClick xmlns:r="http://schemas.openxmlformats.org/officeDocument/2006/relationships" r:id="rId9"/>
        </xdr:cNvPr>
        <xdr:cNvSpPr/>
      </xdr:nvSpPr>
      <xdr:spPr>
        <a:xfrm>
          <a:off x="8134350" y="3657600"/>
          <a:ext cx="180974" cy="190500"/>
        </a:xfrm>
        <a:prstGeom prst="ellipse">
          <a:avLst/>
        </a:prstGeom>
        <a:solidFill>
          <a:schemeClr val="bg1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6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7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8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9</a:t>
          </a:r>
        </a:p>
      </xdr:txBody>
    </xdr:sp>
    <xdr:clientData/>
  </xdr:twoCellAnchor>
  <xdr:twoCellAnchor>
    <xdr:from>
      <xdr:col>2</xdr:col>
      <xdr:colOff>296332</xdr:colOff>
      <xdr:row>22</xdr:row>
      <xdr:rowOff>52916</xdr:rowOff>
    </xdr:from>
    <xdr:to>
      <xdr:col>3</xdr:col>
      <xdr:colOff>529165</xdr:colOff>
      <xdr:row>23</xdr:row>
      <xdr:rowOff>328083</xdr:rowOff>
    </xdr:to>
    <xdr:sp macro="" textlink="">
      <xdr:nvSpPr>
        <xdr:cNvPr id="3" name="1 Elipse">
          <a:hlinkClick xmlns:r="http://schemas.openxmlformats.org/officeDocument/2006/relationships" r:id="rId1"/>
        </xdr:cNvPr>
        <xdr:cNvSpPr/>
      </xdr:nvSpPr>
      <xdr:spPr>
        <a:xfrm>
          <a:off x="701145" y="136260"/>
          <a:ext cx="1173426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9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10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998802</xdr:colOff>
      <xdr:row>1</xdr:row>
      <xdr:rowOff>76726</xdr:rowOff>
    </xdr:from>
    <xdr:to>
      <xdr:col>2</xdr:col>
      <xdr:colOff>2143124</xdr:colOff>
      <xdr:row>2</xdr:row>
      <xdr:rowOff>464343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1213115" y="160070"/>
          <a:ext cx="1144322" cy="57811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11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12</a:t>
          </a:r>
        </a:p>
      </xdr:txBody>
    </xdr:sp>
    <xdr:clientData/>
  </xdr:twoCellAnchor>
  <xdr:twoCellAnchor editAs="oneCell">
    <xdr:from>
      <xdr:col>3</xdr:col>
      <xdr:colOff>738187</xdr:colOff>
      <xdr:row>21</xdr:row>
      <xdr:rowOff>45235</xdr:rowOff>
    </xdr:from>
    <xdr:to>
      <xdr:col>9</xdr:col>
      <xdr:colOff>281743</xdr:colOff>
      <xdr:row>41</xdr:row>
      <xdr:rowOff>182441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9312" y="4117173"/>
          <a:ext cx="7020681" cy="39472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308238</xdr:colOff>
      <xdr:row>1</xdr:row>
      <xdr:rowOff>52916</xdr:rowOff>
    </xdr:from>
    <xdr:to>
      <xdr:col>2</xdr:col>
      <xdr:colOff>314853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439207" y="136260"/>
          <a:ext cx="1173427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13</a:t>
          </a:r>
        </a:p>
      </xdr:txBody>
    </xdr:sp>
    <xdr:clientData/>
  </xdr:twoCellAnchor>
  <xdr:twoCellAnchor>
    <xdr:from>
      <xdr:col>1</xdr:col>
      <xdr:colOff>296332</xdr:colOff>
      <xdr:row>22</xdr:row>
      <xdr:rowOff>52916</xdr:rowOff>
    </xdr:from>
    <xdr:to>
      <xdr:col>2</xdr:col>
      <xdr:colOff>529165</xdr:colOff>
      <xdr:row>23</xdr:row>
      <xdr:rowOff>328083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1629832" y="138641"/>
          <a:ext cx="1204383" cy="456142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13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14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</xdr:row>
      <xdr:rowOff>114300</xdr:rowOff>
    </xdr:from>
    <xdr:to>
      <xdr:col>1</xdr:col>
      <xdr:colOff>704849</xdr:colOff>
      <xdr:row>6</xdr:row>
      <xdr:rowOff>64557</xdr:rowOff>
    </xdr:to>
    <xdr:pic>
      <xdr:nvPicPr>
        <xdr:cNvPr id="5" name="Imagen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85724" y="228600"/>
          <a:ext cx="619125" cy="902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914400</xdr:colOff>
      <xdr:row>3</xdr:row>
      <xdr:rowOff>38101</xdr:rowOff>
    </xdr:from>
    <xdr:to>
      <xdr:col>2</xdr:col>
      <xdr:colOff>1819275</xdr:colOff>
      <xdr:row>8</xdr:row>
      <xdr:rowOff>0</xdr:rowOff>
    </xdr:to>
    <xdr:pic>
      <xdr:nvPicPr>
        <xdr:cNvPr id="4" name="Imagen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1457325" y="247651"/>
          <a:ext cx="904875" cy="109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16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17</a:t>
          </a:r>
        </a:p>
      </xdr:txBody>
    </xdr:sp>
    <xdr:clientData/>
  </xdr:twoCellAnchor>
  <xdr:twoCellAnchor>
    <xdr:from>
      <xdr:col>1</xdr:col>
      <xdr:colOff>988219</xdr:colOff>
      <xdr:row>21</xdr:row>
      <xdr:rowOff>0</xdr:rowOff>
    </xdr:from>
    <xdr:to>
      <xdr:col>3</xdr:col>
      <xdr:colOff>161395</xdr:colOff>
      <xdr:row>22</xdr:row>
      <xdr:rowOff>287073</xdr:rowOff>
    </xdr:to>
    <xdr:sp macro="" textlink="">
      <xdr:nvSpPr>
        <xdr:cNvPr id="4" name="1 Elipse">
          <a:hlinkClick xmlns:r="http://schemas.openxmlformats.org/officeDocument/2006/relationships" r:id="rId1"/>
        </xdr:cNvPr>
        <xdr:cNvSpPr/>
      </xdr:nvSpPr>
      <xdr:spPr>
        <a:xfrm>
          <a:off x="1095375" y="3238500"/>
          <a:ext cx="1173426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17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18</a:t>
          </a:r>
        </a:p>
      </xdr:txBody>
    </xdr:sp>
    <xdr:clientData/>
  </xdr:twoCellAnchor>
  <xdr:twoCellAnchor>
    <xdr:from>
      <xdr:col>2</xdr:col>
      <xdr:colOff>332050</xdr:colOff>
      <xdr:row>22</xdr:row>
      <xdr:rowOff>41010</xdr:rowOff>
    </xdr:from>
    <xdr:to>
      <xdr:col>3</xdr:col>
      <xdr:colOff>564884</xdr:colOff>
      <xdr:row>23</xdr:row>
      <xdr:rowOff>192352</xdr:rowOff>
    </xdr:to>
    <xdr:sp macro="" textlink="">
      <xdr:nvSpPr>
        <xdr:cNvPr id="3" name="2 Elipse">
          <a:hlinkClick xmlns:r="http://schemas.openxmlformats.org/officeDocument/2006/relationships" r:id="rId1"/>
        </xdr:cNvPr>
        <xdr:cNvSpPr/>
      </xdr:nvSpPr>
      <xdr:spPr>
        <a:xfrm>
          <a:off x="689238" y="4541573"/>
          <a:ext cx="1173427" cy="341842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18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1083468</xdr:colOff>
      <xdr:row>2</xdr:row>
      <xdr:rowOff>345281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701145" y="136260"/>
          <a:ext cx="1275292" cy="482865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19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20</a:t>
          </a:r>
        </a:p>
      </xdr:txBody>
    </xdr:sp>
    <xdr:clientData/>
  </xdr:twoCellAnchor>
  <xdr:twoCellAnchor editAs="oneCell">
    <xdr:from>
      <xdr:col>4</xdr:col>
      <xdr:colOff>631030</xdr:colOff>
      <xdr:row>35</xdr:row>
      <xdr:rowOff>47625</xdr:rowOff>
    </xdr:from>
    <xdr:to>
      <xdr:col>7</xdr:col>
      <xdr:colOff>95250</xdr:colOff>
      <xdr:row>44</xdr:row>
      <xdr:rowOff>71439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10" t="25882" r="38133" b="50352"/>
        <a:stretch/>
      </xdr:blipFill>
      <xdr:spPr>
        <a:xfrm>
          <a:off x="2917030" y="6405563"/>
          <a:ext cx="3429001" cy="17383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466724</xdr:colOff>
      <xdr:row>1</xdr:row>
      <xdr:rowOff>85725</xdr:rowOff>
    </xdr:from>
    <xdr:to>
      <xdr:col>2</xdr:col>
      <xdr:colOff>2143125</xdr:colOff>
      <xdr:row>2</xdr:row>
      <xdr:rowOff>257175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876299" y="171450"/>
          <a:ext cx="1676401" cy="352425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 21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22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28574</xdr:rowOff>
    </xdr:from>
    <xdr:to>
      <xdr:col>10</xdr:col>
      <xdr:colOff>9525</xdr:colOff>
      <xdr:row>25</xdr:row>
      <xdr:rowOff>171449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004" t="12502" r="3033" b="71525"/>
        <a:stretch/>
      </xdr:blipFill>
      <xdr:spPr>
        <a:xfrm>
          <a:off x="0" y="2219324"/>
          <a:ext cx="8162925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28576</xdr:rowOff>
    </xdr:from>
    <xdr:to>
      <xdr:col>10</xdr:col>
      <xdr:colOff>28575</xdr:colOff>
      <xdr:row>43</xdr:row>
      <xdr:rowOff>28575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081" t="16113" r="2801" b="69997"/>
        <a:stretch/>
      </xdr:blipFill>
      <xdr:spPr>
        <a:xfrm>
          <a:off x="0" y="5133976"/>
          <a:ext cx="8181975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19051</xdr:rowOff>
    </xdr:from>
    <xdr:to>
      <xdr:col>10</xdr:col>
      <xdr:colOff>123825</xdr:colOff>
      <xdr:row>59</xdr:row>
      <xdr:rowOff>9525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394" t="13891" r="1707" b="75136"/>
        <a:stretch/>
      </xdr:blipFill>
      <xdr:spPr>
        <a:xfrm>
          <a:off x="0" y="8124826"/>
          <a:ext cx="8277225" cy="7524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9</xdr:col>
      <xdr:colOff>752475</xdr:colOff>
      <xdr:row>9</xdr:row>
      <xdr:rowOff>8430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9847" t="54729" r="1760" b="31241"/>
        <a:stretch/>
      </xdr:blipFill>
      <xdr:spPr>
        <a:xfrm>
          <a:off x="0" y="1190625"/>
          <a:ext cx="8143875" cy="9609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85725</xdr:rowOff>
    </xdr:from>
    <xdr:to>
      <xdr:col>2</xdr:col>
      <xdr:colOff>485775</xdr:colOff>
      <xdr:row>8</xdr:row>
      <xdr:rowOff>35156</xdr:rowOff>
    </xdr:to>
    <xdr:pic>
      <xdr:nvPicPr>
        <xdr:cNvPr id="2" name="Imagen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390525" y="800100"/>
          <a:ext cx="571500" cy="7685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</xdr:row>
      <xdr:rowOff>48146</xdr:rowOff>
    </xdr:from>
    <xdr:to>
      <xdr:col>2</xdr:col>
      <xdr:colOff>1735666</xdr:colOff>
      <xdr:row>8</xdr:row>
      <xdr:rowOff>105833</xdr:rowOff>
    </xdr:to>
    <xdr:pic>
      <xdr:nvPicPr>
        <xdr:cNvPr id="2" name="Imagen 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1238250" y="219596"/>
          <a:ext cx="973666" cy="1362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4438650</xdr:colOff>
      <xdr:row>10</xdr:row>
      <xdr:rowOff>114300</xdr:rowOff>
    </xdr:from>
    <xdr:to>
      <xdr:col>2</xdr:col>
      <xdr:colOff>5124450</xdr:colOff>
      <xdr:row>14</xdr:row>
      <xdr:rowOff>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4181475" y="1828800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133350</xdr:colOff>
      <xdr:row>1</xdr:row>
      <xdr:rowOff>9525</xdr:rowOff>
    </xdr:from>
    <xdr:to>
      <xdr:col>2</xdr:col>
      <xdr:colOff>971551</xdr:colOff>
      <xdr:row>7</xdr:row>
      <xdr:rowOff>0</xdr:rowOff>
    </xdr:to>
    <xdr:pic>
      <xdr:nvPicPr>
        <xdr:cNvPr id="3" name="Imagen 2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" t="13235" r="75540" b="13971"/>
        <a:stretch>
          <a:fillRect/>
        </a:stretch>
      </xdr:blipFill>
      <xdr:spPr bwMode="auto">
        <a:xfrm>
          <a:off x="676275" y="171450"/>
          <a:ext cx="838201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1058332" y="253999"/>
          <a:ext cx="994833" cy="476251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 2</a:t>
          </a:r>
        </a:p>
        <a:p>
          <a:pPr algn="l"/>
          <a:endParaRPr lang="es-PE" sz="1200" b="1" u="sng">
            <a:solidFill>
              <a:sysClr val="windowText" lastClr="000000"/>
            </a:solidFill>
          </a:endParaRPr>
        </a:p>
        <a:p>
          <a:pPr algn="l"/>
          <a:endParaRPr lang="es-PE" sz="1200" b="1" u="sng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4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296332</xdr:colOff>
      <xdr:row>1</xdr:row>
      <xdr:rowOff>52916</xdr:rowOff>
    </xdr:from>
    <xdr:to>
      <xdr:col>3</xdr:col>
      <xdr:colOff>529165</xdr:colOff>
      <xdr:row>2</xdr:row>
      <xdr:rowOff>328083</xdr:rowOff>
    </xdr:to>
    <xdr:sp macro="" textlink="">
      <xdr:nvSpPr>
        <xdr:cNvPr id="2" name="1 Elipse">
          <a:hlinkClick xmlns:r="http://schemas.openxmlformats.org/officeDocument/2006/relationships" r:id="rId1"/>
        </xdr:cNvPr>
        <xdr:cNvSpPr/>
      </xdr:nvSpPr>
      <xdr:spPr>
        <a:xfrm>
          <a:off x="696382" y="138641"/>
          <a:ext cx="1175808" cy="465667"/>
        </a:xfrm>
        <a:prstGeom prst="ellipse">
          <a:avLst/>
        </a:prstGeom>
        <a:solidFill>
          <a:srgbClr val="FFC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 b="1" u="sng">
              <a:solidFill>
                <a:sysClr val="windowText" lastClr="000000"/>
              </a:solidFill>
            </a:rPr>
            <a:t>NOTA  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formacion%20NUBE\Angelica%20Gamboaa\Angelica%20Gamboaa\DOCUMENTACION%20CONFIDENCIAL%202021\BALANCE%202021\DETERMINACION%20IMPUESTOS%20A%20LA%20RENTA\DETERMINACION%20IMPUESTO%20A%20LA%20RENTA%20FINAL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ERMINACION IR 2013"/>
      <sheetName val="NOTAS 2013"/>
      <sheetName val="IR DIFERIDO 2013"/>
      <sheetName val="DETERMINACION I.RENTA 2021"/>
      <sheetName val="IR DIFERIDO 2021"/>
      <sheetName val="PAGOS A CTA RENTA 2021"/>
    </sheetNames>
    <sheetDataSet>
      <sheetData sheetId="0"/>
      <sheetData sheetId="1"/>
      <sheetData sheetId="2"/>
      <sheetData sheetId="3"/>
      <sheetData sheetId="4">
        <row r="40">
          <cell r="D40">
            <v>7131.2473999999993</v>
          </cell>
        </row>
        <row r="44">
          <cell r="E44">
            <v>6547.6016999999993</v>
          </cell>
        </row>
        <row r="45">
          <cell r="E45">
            <v>3285.0403500000002</v>
          </cell>
        </row>
        <row r="46">
          <cell r="D46">
            <v>5371.4366999999993</v>
          </cell>
        </row>
      </sheetData>
      <sheetData sheetId="5">
        <row r="19">
          <cell r="E19">
            <v>76420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F8"/>
  <sheetViews>
    <sheetView workbookViewId="0"/>
  </sheetViews>
  <sheetFormatPr baseColWidth="10" defaultColWidth="11.42578125" defaultRowHeight="15" x14ac:dyDescent="0.25"/>
  <cols>
    <col min="1" max="1" width="14.7109375" style="121" customWidth="1"/>
    <col min="2" max="2" width="9.5703125" style="121" customWidth="1"/>
    <col min="3" max="3" width="8.7109375" style="121" customWidth="1"/>
    <col min="4" max="4" width="11.28515625" style="121" customWidth="1"/>
    <col min="5" max="5" width="19.85546875" style="121" customWidth="1"/>
    <col min="6" max="6" width="43.28515625" style="121" customWidth="1"/>
    <col min="7" max="16384" width="11.42578125" style="121"/>
  </cols>
  <sheetData>
    <row r="1" spans="2:6" ht="17.25" customHeight="1" thickBot="1" x14ac:dyDescent="0.3"/>
    <row r="2" spans="2:6" s="122" customFormat="1" ht="15.75" x14ac:dyDescent="0.25">
      <c r="B2" s="120"/>
      <c r="C2" s="119"/>
      <c r="D2" s="119"/>
      <c r="E2" s="119"/>
      <c r="F2" s="118"/>
    </row>
    <row r="3" spans="2:6" s="122" customFormat="1" ht="21" customHeight="1" x14ac:dyDescent="0.3">
      <c r="B3" s="123"/>
      <c r="C3" s="113"/>
      <c r="D3" s="359" t="s">
        <v>113</v>
      </c>
      <c r="E3" s="359"/>
      <c r="F3" s="360"/>
    </row>
    <row r="4" spans="2:6" ht="17.25" customHeight="1" x14ac:dyDescent="0.25">
      <c r="B4" s="107"/>
      <c r="C4" s="11"/>
      <c r="D4" s="11"/>
      <c r="E4" s="11"/>
      <c r="F4" s="112"/>
    </row>
    <row r="5" spans="2:6" ht="23.25" customHeight="1" x14ac:dyDescent="0.25">
      <c r="B5" s="107"/>
      <c r="C5" s="11"/>
      <c r="D5" s="115" t="s">
        <v>112</v>
      </c>
      <c r="E5" s="361" t="s">
        <v>96</v>
      </c>
      <c r="F5" s="362"/>
    </row>
    <row r="6" spans="2:6" ht="20.25" customHeight="1" x14ac:dyDescent="0.5">
      <c r="B6" s="107"/>
      <c r="C6" s="115"/>
      <c r="D6" s="115" t="s">
        <v>110</v>
      </c>
      <c r="E6" s="124">
        <v>20481892296</v>
      </c>
      <c r="F6" s="125"/>
    </row>
    <row r="7" spans="2:6" ht="15" customHeight="1" x14ac:dyDescent="0.25">
      <c r="B7" s="107"/>
      <c r="C7" s="115"/>
      <c r="D7" s="114"/>
      <c r="E7" s="11"/>
      <c r="F7" s="112"/>
    </row>
    <row r="8" spans="2:6" ht="10.5" customHeight="1" thickBot="1" x14ac:dyDescent="0.3">
      <c r="B8" s="100"/>
      <c r="C8" s="126"/>
      <c r="D8" s="126"/>
      <c r="E8" s="127"/>
      <c r="F8" s="128"/>
    </row>
  </sheetData>
  <mergeCells count="2">
    <mergeCell ref="D3:F3"/>
    <mergeCell ref="E5:F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23"/>
  <sheetViews>
    <sheetView zoomScale="80" zoomScaleNormal="80" workbookViewId="0">
      <selection activeCell="D26" sqref="D26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140625" style="40" customWidth="1"/>
    <col min="4" max="4" width="78.28515625" style="40" customWidth="1"/>
    <col min="5" max="8" width="19.85546875" style="40" customWidth="1"/>
    <col min="9" max="9" width="9.5703125" style="40" customWidth="1"/>
    <col min="10" max="16384" width="11.42578125" style="40"/>
  </cols>
  <sheetData>
    <row r="1" spans="2:14" ht="6.75" customHeight="1" x14ac:dyDescent="0.25"/>
    <row r="2" spans="2:14" ht="15" customHeight="1" x14ac:dyDescent="0.25">
      <c r="B2" s="53"/>
      <c r="C2" s="54"/>
      <c r="D2" s="391" t="s">
        <v>18</v>
      </c>
      <c r="E2" s="391"/>
      <c r="F2" s="391"/>
      <c r="G2" s="391"/>
      <c r="H2" s="391"/>
      <c r="I2" s="76"/>
    </row>
    <row r="3" spans="2:14" ht="30.75" customHeight="1" thickBot="1" x14ac:dyDescent="0.3">
      <c r="B3" s="55"/>
      <c r="C3" s="41"/>
      <c r="D3" s="393"/>
      <c r="E3" s="393"/>
      <c r="F3" s="393"/>
      <c r="G3" s="393"/>
      <c r="H3" s="393"/>
      <c r="I3" s="77"/>
    </row>
    <row r="4" spans="2:14" ht="8.25" customHeight="1" thickTop="1" thickBot="1" x14ac:dyDescent="0.3">
      <c r="B4" s="61"/>
      <c r="C4" s="62"/>
      <c r="D4" s="62"/>
      <c r="E4" s="62"/>
      <c r="F4" s="62"/>
      <c r="G4" s="62"/>
      <c r="H4" s="62"/>
      <c r="I4" s="63"/>
    </row>
    <row r="5" spans="2:14" ht="6" customHeight="1" thickTop="1" x14ac:dyDescent="0.25">
      <c r="B5" s="55"/>
      <c r="C5" s="45"/>
      <c r="D5" s="45"/>
      <c r="E5" s="45"/>
      <c r="F5" s="206"/>
      <c r="G5" s="45"/>
      <c r="H5" s="45"/>
      <c r="I5" s="56"/>
    </row>
    <row r="6" spans="2:14" ht="18.75" x14ac:dyDescent="0.3">
      <c r="B6" s="55"/>
      <c r="C6" s="11"/>
      <c r="D6" s="11"/>
      <c r="E6" s="46">
        <v>2021</v>
      </c>
      <c r="F6" s="46">
        <v>2020</v>
      </c>
      <c r="G6" s="46"/>
      <c r="H6" s="46"/>
      <c r="I6" s="56"/>
    </row>
    <row r="7" spans="2:14" ht="18.75" x14ac:dyDescent="0.3">
      <c r="B7" s="55"/>
      <c r="C7" s="11"/>
      <c r="D7" s="11"/>
      <c r="E7" s="44"/>
      <c r="F7" s="44"/>
      <c r="G7" s="44"/>
      <c r="H7" s="46"/>
      <c r="I7" s="56"/>
    </row>
    <row r="8" spans="2:14" ht="15.75" x14ac:dyDescent="0.25">
      <c r="B8" s="55"/>
      <c r="C8" s="200" t="s">
        <v>239</v>
      </c>
      <c r="D8" s="67"/>
      <c r="E8" s="44">
        <v>1424.89</v>
      </c>
      <c r="F8" s="44">
        <v>1442.62</v>
      </c>
      <c r="G8" s="44"/>
      <c r="H8" s="11"/>
      <c r="I8" s="56"/>
    </row>
    <row r="9" spans="2:14" ht="15.75" x14ac:dyDescent="0.25">
      <c r="B9" s="55"/>
      <c r="C9" s="200" t="s">
        <v>247</v>
      </c>
      <c r="D9" s="67"/>
      <c r="E9" s="44">
        <v>847.34</v>
      </c>
      <c r="F9" s="44">
        <v>1199.02</v>
      </c>
      <c r="G9" s="44"/>
      <c r="H9" s="11"/>
      <c r="I9" s="56"/>
      <c r="K9" s="47"/>
      <c r="L9" s="47"/>
      <c r="M9" s="47"/>
      <c r="N9" s="47"/>
    </row>
    <row r="10" spans="2:14" ht="15.75" x14ac:dyDescent="0.25">
      <c r="B10" s="55"/>
      <c r="C10" s="200" t="s">
        <v>292</v>
      </c>
      <c r="D10" s="67"/>
      <c r="E10" s="44"/>
      <c r="F10" s="44">
        <f>2285.56-365.81</f>
        <v>1919.75</v>
      </c>
      <c r="G10" s="44"/>
      <c r="H10" s="11"/>
      <c r="I10" s="56"/>
      <c r="K10" s="47"/>
      <c r="L10" s="47"/>
      <c r="M10" s="47"/>
      <c r="N10" s="47"/>
    </row>
    <row r="11" spans="2:14" ht="18.75" customHeight="1" x14ac:dyDescent="0.25">
      <c r="B11" s="55"/>
      <c r="C11" s="200" t="s">
        <v>256</v>
      </c>
      <c r="D11" s="67"/>
      <c r="E11" s="44">
        <v>811.28</v>
      </c>
      <c r="F11" s="44">
        <v>1049.94</v>
      </c>
      <c r="G11" s="44"/>
      <c r="H11" s="11"/>
      <c r="I11" s="56"/>
      <c r="K11" s="47"/>
      <c r="L11" s="47"/>
      <c r="M11" s="47"/>
      <c r="N11" s="47"/>
    </row>
    <row r="12" spans="2:14" ht="18.75" customHeight="1" x14ac:dyDescent="0.25">
      <c r="B12" s="55"/>
      <c r="C12" s="325" t="s">
        <v>293</v>
      </c>
      <c r="D12" s="326"/>
      <c r="E12" s="44"/>
      <c r="F12" s="44"/>
      <c r="G12" s="44"/>
      <c r="H12" s="11"/>
      <c r="I12" s="56"/>
      <c r="K12" s="47"/>
      <c r="L12" s="47"/>
      <c r="M12" s="47"/>
      <c r="N12" s="47"/>
    </row>
    <row r="13" spans="2:14" ht="18.75" x14ac:dyDescent="0.3">
      <c r="B13" s="55"/>
      <c r="C13" s="327" t="s">
        <v>294</v>
      </c>
      <c r="D13" s="328"/>
      <c r="E13" s="339">
        <f>SUM(E8:E12)</f>
        <v>3083.51</v>
      </c>
      <c r="F13" s="339">
        <f>SUM(F7:F12)</f>
        <v>5611.33</v>
      </c>
      <c r="G13" s="44"/>
      <c r="H13" s="11"/>
      <c r="I13" s="56"/>
      <c r="K13" s="47"/>
      <c r="L13" s="47"/>
      <c r="M13" s="47"/>
      <c r="N13" s="47"/>
    </row>
    <row r="14" spans="2:14" x14ac:dyDescent="0.25">
      <c r="B14" s="55"/>
      <c r="C14" s="327"/>
      <c r="D14" s="328"/>
      <c r="E14" s="44"/>
      <c r="F14" s="44"/>
      <c r="G14" s="44"/>
      <c r="H14" s="44"/>
      <c r="I14" s="56"/>
      <c r="K14" s="47"/>
      <c r="L14" s="47"/>
      <c r="M14" s="47"/>
      <c r="N14" s="47"/>
    </row>
    <row r="15" spans="2:14" ht="9" customHeight="1" x14ac:dyDescent="0.25">
      <c r="B15" s="58"/>
      <c r="C15" s="59"/>
      <c r="D15" s="59"/>
      <c r="E15" s="59"/>
      <c r="F15" s="59"/>
      <c r="G15" s="59"/>
      <c r="H15" s="59"/>
      <c r="I15" s="60"/>
      <c r="K15" s="47"/>
      <c r="L15" s="47"/>
      <c r="M15" s="47"/>
      <c r="N15" s="47"/>
    </row>
    <row r="16" spans="2:14" x14ac:dyDescent="0.25">
      <c r="K16" s="47"/>
      <c r="L16" s="47"/>
      <c r="M16" s="47"/>
      <c r="N16" s="47"/>
    </row>
    <row r="17" spans="2:9" ht="4.5" customHeight="1" x14ac:dyDescent="0.25">
      <c r="B17" s="396" t="s">
        <v>329</v>
      </c>
      <c r="C17" s="398"/>
      <c r="D17" s="398"/>
      <c r="E17" s="398"/>
      <c r="F17" s="398"/>
      <c r="G17" s="398"/>
      <c r="H17" s="398"/>
      <c r="I17" s="398"/>
    </row>
    <row r="18" spans="2:9" x14ac:dyDescent="0.25">
      <c r="B18" s="398"/>
      <c r="C18" s="398"/>
      <c r="D18" s="398"/>
      <c r="E18" s="398"/>
      <c r="F18" s="398"/>
      <c r="G18" s="398"/>
      <c r="H18" s="398"/>
      <c r="I18" s="398"/>
    </row>
    <row r="19" spans="2:9" x14ac:dyDescent="0.25">
      <c r="B19" s="398"/>
      <c r="C19" s="398"/>
      <c r="D19" s="398"/>
      <c r="E19" s="398"/>
      <c r="F19" s="398"/>
      <c r="G19" s="398"/>
      <c r="H19" s="398"/>
      <c r="I19" s="398"/>
    </row>
    <row r="20" spans="2:9" x14ac:dyDescent="0.25">
      <c r="B20" s="398"/>
      <c r="C20" s="398"/>
      <c r="D20" s="398"/>
      <c r="E20" s="398"/>
      <c r="F20" s="398"/>
      <c r="G20" s="398"/>
      <c r="H20" s="398"/>
      <c r="I20" s="398"/>
    </row>
    <row r="21" spans="2:9" x14ac:dyDescent="0.25">
      <c r="B21" s="398"/>
      <c r="C21" s="398"/>
      <c r="D21" s="398"/>
      <c r="E21" s="398"/>
      <c r="F21" s="398"/>
      <c r="G21" s="398"/>
      <c r="H21" s="398"/>
      <c r="I21" s="398"/>
    </row>
    <row r="22" spans="2:9" x14ac:dyDescent="0.25">
      <c r="B22" s="398"/>
      <c r="C22" s="398"/>
      <c r="D22" s="398"/>
      <c r="E22" s="398"/>
      <c r="F22" s="398"/>
      <c r="G22" s="398"/>
      <c r="H22" s="398"/>
      <c r="I22" s="398"/>
    </row>
    <row r="23" spans="2:9" x14ac:dyDescent="0.25">
      <c r="B23" s="398"/>
      <c r="C23" s="398"/>
      <c r="D23" s="398"/>
      <c r="E23" s="398"/>
      <c r="F23" s="398"/>
      <c r="G23" s="398"/>
      <c r="H23" s="398"/>
      <c r="I23" s="398"/>
    </row>
  </sheetData>
  <mergeCells count="2">
    <mergeCell ref="D2:H3"/>
    <mergeCell ref="B17:I2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38"/>
  <sheetViews>
    <sheetView zoomScale="80" zoomScaleNormal="80" workbookViewId="0">
      <selection activeCell="C31" sqref="C31:I38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140625" style="40" customWidth="1"/>
    <col min="4" max="4" width="34.5703125" style="40" customWidth="1"/>
    <col min="5" max="6" width="19.85546875" style="40" customWidth="1"/>
    <col min="7" max="7" width="17" style="40" customWidth="1"/>
    <col min="8" max="8" width="14.140625" style="40" customWidth="1"/>
    <col min="9" max="16384" width="11.42578125" style="40"/>
  </cols>
  <sheetData>
    <row r="1" spans="2:13" ht="6.75" customHeight="1" x14ac:dyDescent="0.25"/>
    <row r="2" spans="2:13" ht="15" customHeight="1" x14ac:dyDescent="0.25">
      <c r="B2" s="53"/>
      <c r="C2" s="54"/>
      <c r="D2" s="391" t="s">
        <v>69</v>
      </c>
      <c r="E2" s="391"/>
      <c r="F2" s="391"/>
      <c r="G2" s="391"/>
      <c r="H2" s="392"/>
    </row>
    <row r="3" spans="2:13" ht="48.75" customHeight="1" thickBot="1" x14ac:dyDescent="0.3">
      <c r="B3" s="55"/>
      <c r="C3" s="41"/>
      <c r="D3" s="393"/>
      <c r="E3" s="393"/>
      <c r="F3" s="393"/>
      <c r="G3" s="393"/>
      <c r="H3" s="394"/>
    </row>
    <row r="4" spans="2:13" ht="8.25" hidden="1" customHeight="1" thickTop="1" thickBot="1" x14ac:dyDescent="0.3">
      <c r="B4" s="61"/>
      <c r="C4" s="62"/>
      <c r="D4" s="62"/>
      <c r="E4" s="62"/>
      <c r="F4" s="62"/>
      <c r="G4" s="62"/>
      <c r="H4" s="63"/>
    </row>
    <row r="5" spans="2:13" ht="16.5" hidden="1" thickTop="1" x14ac:dyDescent="0.25">
      <c r="B5" s="55"/>
      <c r="C5" s="395"/>
      <c r="D5" s="395"/>
      <c r="E5" s="395"/>
      <c r="F5" s="322"/>
      <c r="G5" s="11"/>
      <c r="H5" s="56"/>
    </row>
    <row r="6" spans="2:13" ht="6" hidden="1" customHeight="1" x14ac:dyDescent="0.25">
      <c r="B6" s="55"/>
      <c r="C6" s="45"/>
      <c r="D6" s="45"/>
      <c r="E6" s="45"/>
      <c r="F6" s="322"/>
      <c r="G6" s="11"/>
      <c r="H6" s="56"/>
    </row>
    <row r="7" spans="2:13" ht="19.5" hidden="1" thickTop="1" x14ac:dyDescent="0.3">
      <c r="B7" s="55"/>
      <c r="C7" s="11"/>
      <c r="D7" s="11"/>
      <c r="E7" s="46">
        <v>2019</v>
      </c>
      <c r="F7" s="46"/>
      <c r="G7" s="11"/>
      <c r="H7" s="56"/>
    </row>
    <row r="8" spans="2:13" ht="15.75" hidden="1" thickTop="1" x14ac:dyDescent="0.25">
      <c r="B8" s="55"/>
      <c r="C8" s="11"/>
      <c r="D8" s="11"/>
      <c r="E8" s="44"/>
      <c r="F8" s="44"/>
      <c r="G8" s="11"/>
      <c r="H8" s="56"/>
    </row>
    <row r="9" spans="2:13" ht="15.75" hidden="1" thickTop="1" x14ac:dyDescent="0.25">
      <c r="B9" s="55"/>
      <c r="C9" s="11"/>
      <c r="D9" s="11"/>
      <c r="E9" s="44">
        <v>0</v>
      </c>
      <c r="F9" s="44"/>
      <c r="G9" s="11"/>
      <c r="H9" s="56"/>
      <c r="J9" s="47"/>
      <c r="K9" s="47"/>
      <c r="L9" s="47"/>
      <c r="M9" s="47"/>
    </row>
    <row r="10" spans="2:13" ht="15.75" hidden="1" thickTop="1" x14ac:dyDescent="0.25">
      <c r="B10" s="55"/>
      <c r="C10" s="11"/>
      <c r="D10" s="11"/>
      <c r="E10" s="44"/>
      <c r="F10" s="44"/>
      <c r="G10" s="11"/>
      <c r="H10" s="56"/>
      <c r="J10" s="47"/>
      <c r="K10" s="47"/>
      <c r="L10" s="47"/>
      <c r="M10" s="47"/>
    </row>
    <row r="11" spans="2:13" ht="15.75" hidden="1" thickTop="1" x14ac:dyDescent="0.25">
      <c r="B11" s="55"/>
      <c r="C11" s="11"/>
      <c r="D11" s="11"/>
      <c r="E11" s="70"/>
      <c r="F11" s="70"/>
      <c r="G11" s="11"/>
      <c r="H11" s="56"/>
      <c r="J11" s="47"/>
      <c r="K11" s="47"/>
      <c r="L11" s="47"/>
      <c r="M11" s="47"/>
    </row>
    <row r="12" spans="2:13" ht="19.5" hidden="1" thickTop="1" x14ac:dyDescent="0.3">
      <c r="B12" s="55"/>
      <c r="C12" s="14"/>
      <c r="D12" s="14"/>
      <c r="E12" s="51">
        <f>SUM(E8:E9)</f>
        <v>0</v>
      </c>
      <c r="F12" s="51"/>
      <c r="G12" s="11"/>
      <c r="H12" s="56"/>
      <c r="J12" s="47"/>
      <c r="K12" s="47"/>
      <c r="L12" s="47"/>
      <c r="M12" s="47"/>
    </row>
    <row r="13" spans="2:13" ht="15.75" hidden="1" thickTop="1" x14ac:dyDescent="0.25">
      <c r="B13" s="55"/>
      <c r="C13" s="14"/>
      <c r="D13" s="14"/>
      <c r="E13" s="44"/>
      <c r="F13" s="44"/>
      <c r="G13" s="11"/>
      <c r="H13" s="56"/>
      <c r="J13" s="47"/>
      <c r="K13" s="47"/>
      <c r="L13" s="47"/>
      <c r="M13" s="47"/>
    </row>
    <row r="14" spans="2:13" ht="30" hidden="1" customHeight="1" x14ac:dyDescent="0.25">
      <c r="B14" s="58"/>
      <c r="C14" s="59"/>
      <c r="D14" s="59"/>
      <c r="E14" s="59"/>
      <c r="F14" s="59"/>
      <c r="G14" s="59"/>
      <c r="H14" s="60"/>
      <c r="J14" s="47"/>
      <c r="K14" s="47"/>
      <c r="L14" s="47"/>
      <c r="M14" s="47"/>
    </row>
    <row r="15" spans="2:13" ht="15.75" hidden="1" thickTop="1" x14ac:dyDescent="0.25"/>
    <row r="16" spans="2:13" ht="15.75" hidden="1" thickTop="1" x14ac:dyDescent="0.25">
      <c r="B16" s="399"/>
      <c r="C16" s="400"/>
      <c r="D16" s="400"/>
      <c r="E16" s="400"/>
      <c r="F16" s="400"/>
      <c r="G16" s="400"/>
      <c r="H16" s="400"/>
    </row>
    <row r="17" spans="2:9" ht="15.75" hidden="1" thickTop="1" x14ac:dyDescent="0.25">
      <c r="B17" s="400"/>
      <c r="C17" s="400"/>
      <c r="D17" s="400"/>
      <c r="E17" s="400"/>
      <c r="F17" s="400"/>
      <c r="G17" s="400"/>
      <c r="H17" s="400"/>
    </row>
    <row r="18" spans="2:9" ht="6.75" hidden="1" customHeight="1" x14ac:dyDescent="0.25">
      <c r="B18" s="400"/>
      <c r="C18" s="400"/>
      <c r="D18" s="400"/>
      <c r="E18" s="400"/>
      <c r="F18" s="400"/>
      <c r="G18" s="400"/>
      <c r="H18" s="400"/>
    </row>
    <row r="19" spans="2:9" ht="15.75" hidden="1" thickTop="1" x14ac:dyDescent="0.25">
      <c r="B19" s="400"/>
      <c r="C19" s="400"/>
      <c r="D19" s="400"/>
      <c r="E19" s="400"/>
      <c r="F19" s="400"/>
      <c r="G19" s="400"/>
      <c r="H19" s="400"/>
    </row>
    <row r="20" spans="2:9" ht="15.75" hidden="1" thickTop="1" x14ac:dyDescent="0.25">
      <c r="B20" s="400"/>
      <c r="C20" s="400"/>
      <c r="D20" s="400"/>
      <c r="E20" s="400"/>
      <c r="F20" s="400"/>
      <c r="G20" s="400"/>
      <c r="H20" s="400"/>
    </row>
    <row r="21" spans="2:9" ht="10.5" hidden="1" customHeight="1" x14ac:dyDescent="0.25">
      <c r="B21" s="400"/>
      <c r="C21" s="400"/>
      <c r="D21" s="400"/>
      <c r="E21" s="400"/>
      <c r="F21" s="400"/>
      <c r="G21" s="400"/>
      <c r="H21" s="400"/>
    </row>
    <row r="22" spans="2:9" ht="15.75" hidden="1" thickTop="1" x14ac:dyDescent="0.25">
      <c r="B22" s="400"/>
      <c r="C22" s="400"/>
      <c r="D22" s="400"/>
      <c r="E22" s="400"/>
      <c r="F22" s="400"/>
      <c r="G22" s="400"/>
      <c r="H22" s="400"/>
    </row>
    <row r="23" spans="2:9" ht="15.75" hidden="1" thickTop="1" x14ac:dyDescent="0.25"/>
    <row r="24" spans="2:9" ht="15.75" thickTop="1" x14ac:dyDescent="0.25"/>
    <row r="25" spans="2:9" ht="18.75" x14ac:dyDescent="0.3">
      <c r="C25" s="17"/>
      <c r="D25" s="17"/>
      <c r="E25" s="17"/>
      <c r="F25" s="17"/>
      <c r="G25" s="46">
        <v>2021</v>
      </c>
      <c r="H25" s="46">
        <v>2020</v>
      </c>
    </row>
    <row r="26" spans="2:9" x14ac:dyDescent="0.25">
      <c r="C26" s="17"/>
      <c r="D26" s="17"/>
      <c r="E26" s="17"/>
      <c r="F26" s="17"/>
      <c r="G26" s="44"/>
      <c r="H26" s="44"/>
    </row>
    <row r="27" spans="2:9" x14ac:dyDescent="0.25">
      <c r="C27" s="17">
        <v>19111</v>
      </c>
      <c r="D27" s="17" t="s">
        <v>295</v>
      </c>
      <c r="E27" s="17"/>
      <c r="F27" s="17"/>
      <c r="G27" s="44">
        <v>2835</v>
      </c>
      <c r="H27" s="44"/>
    </row>
    <row r="28" spans="2:9" x14ac:dyDescent="0.25">
      <c r="C28" s="17"/>
      <c r="D28" s="17" t="s">
        <v>296</v>
      </c>
      <c r="E28" s="17"/>
      <c r="F28" s="17"/>
      <c r="G28" s="17"/>
      <c r="H28" s="17"/>
    </row>
    <row r="31" spans="2:9" x14ac:dyDescent="0.25">
      <c r="C31" s="396" t="s">
        <v>326</v>
      </c>
      <c r="D31" s="397"/>
      <c r="E31" s="397"/>
      <c r="F31" s="397"/>
      <c r="G31" s="397"/>
      <c r="H31" s="397"/>
      <c r="I31" s="397"/>
    </row>
    <row r="32" spans="2:9" x14ac:dyDescent="0.25">
      <c r="C32" s="396"/>
      <c r="D32" s="397"/>
      <c r="E32" s="397"/>
      <c r="F32" s="397"/>
      <c r="G32" s="397"/>
      <c r="H32" s="397"/>
      <c r="I32" s="397"/>
    </row>
    <row r="33" spans="3:9" ht="1.5" customHeight="1" x14ac:dyDescent="0.25">
      <c r="C33" s="397"/>
      <c r="D33" s="397"/>
      <c r="E33" s="397"/>
      <c r="F33" s="397"/>
      <c r="G33" s="397"/>
      <c r="H33" s="397"/>
      <c r="I33" s="397"/>
    </row>
    <row r="34" spans="3:9" hidden="1" x14ac:dyDescent="0.25">
      <c r="C34" s="397"/>
      <c r="D34" s="397"/>
      <c r="E34" s="397"/>
      <c r="F34" s="397"/>
      <c r="G34" s="397"/>
      <c r="H34" s="397"/>
      <c r="I34" s="397"/>
    </row>
    <row r="35" spans="3:9" hidden="1" x14ac:dyDescent="0.25">
      <c r="C35" s="397"/>
      <c r="D35" s="397"/>
      <c r="E35" s="397"/>
      <c r="F35" s="397"/>
      <c r="G35" s="397"/>
      <c r="H35" s="397"/>
      <c r="I35" s="397"/>
    </row>
    <row r="36" spans="3:9" hidden="1" x14ac:dyDescent="0.25">
      <c r="C36" s="397"/>
      <c r="D36" s="397"/>
      <c r="E36" s="397"/>
      <c r="F36" s="397"/>
      <c r="G36" s="397"/>
      <c r="H36" s="397"/>
      <c r="I36" s="397"/>
    </row>
    <row r="37" spans="3:9" hidden="1" x14ac:dyDescent="0.25">
      <c r="C37" s="397"/>
      <c r="D37" s="397"/>
      <c r="E37" s="397"/>
      <c r="F37" s="397"/>
      <c r="G37" s="397"/>
      <c r="H37" s="397"/>
      <c r="I37" s="397"/>
    </row>
    <row r="38" spans="3:9" hidden="1" x14ac:dyDescent="0.25">
      <c r="C38" s="397"/>
      <c r="D38" s="397"/>
      <c r="E38" s="397"/>
      <c r="F38" s="397"/>
      <c r="G38" s="397"/>
      <c r="H38" s="397"/>
      <c r="I38" s="397"/>
    </row>
  </sheetData>
  <mergeCells count="4">
    <mergeCell ref="C5:E5"/>
    <mergeCell ref="D2:H3"/>
    <mergeCell ref="B16:H22"/>
    <mergeCell ref="C31:I3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21"/>
  <sheetViews>
    <sheetView zoomScale="80" zoomScaleNormal="80" workbookViewId="0">
      <selection activeCell="I26" sqref="I26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5" width="19.85546875" style="40" customWidth="1"/>
    <col min="6" max="6" width="15.7109375" style="40" customWidth="1"/>
    <col min="7" max="7" width="18.85546875" style="40" customWidth="1"/>
    <col min="8" max="8" width="20.85546875" style="40" customWidth="1"/>
    <col min="9" max="9" width="19.140625" style="40" customWidth="1"/>
    <col min="10" max="10" width="2.7109375" style="40" customWidth="1"/>
    <col min="11" max="16384" width="11.42578125" style="40"/>
  </cols>
  <sheetData>
    <row r="1" spans="2:15" ht="6.75" customHeight="1" x14ac:dyDescent="0.25"/>
    <row r="2" spans="2:15" x14ac:dyDescent="0.25">
      <c r="B2" s="53"/>
      <c r="C2" s="54"/>
      <c r="D2" s="54"/>
      <c r="E2" s="391" t="s">
        <v>19</v>
      </c>
      <c r="F2" s="391"/>
      <c r="G2" s="391"/>
      <c r="H2" s="391"/>
      <c r="I2" s="391"/>
      <c r="J2" s="392"/>
    </row>
    <row r="3" spans="2:15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4"/>
    </row>
    <row r="4" spans="2:15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3"/>
    </row>
    <row r="5" spans="2:15" ht="6" customHeight="1" thickTop="1" x14ac:dyDescent="0.25">
      <c r="B5" s="55"/>
      <c r="C5" s="45"/>
      <c r="D5" s="45"/>
      <c r="E5" s="45"/>
      <c r="F5" s="45"/>
      <c r="G5" s="43"/>
      <c r="H5" s="43"/>
      <c r="I5" s="11"/>
      <c r="J5" s="56"/>
    </row>
    <row r="6" spans="2:15" ht="18.75" x14ac:dyDescent="0.3">
      <c r="B6" s="55"/>
      <c r="C6" s="11"/>
      <c r="D6" s="11"/>
      <c r="E6" s="17"/>
      <c r="F6" s="46"/>
      <c r="G6" s="46">
        <v>2021</v>
      </c>
      <c r="H6" s="46">
        <v>2020</v>
      </c>
      <c r="I6" s="46"/>
      <c r="J6" s="56"/>
    </row>
    <row r="7" spans="2:15" ht="18.75" x14ac:dyDescent="0.3">
      <c r="B7" s="55"/>
      <c r="C7" s="11"/>
      <c r="D7" s="11"/>
      <c r="E7" s="17"/>
      <c r="F7" s="46"/>
      <c r="G7" s="46"/>
      <c r="H7" s="46"/>
      <c r="I7" s="46"/>
      <c r="J7" s="56"/>
    </row>
    <row r="8" spans="2:15" ht="15.75" x14ac:dyDescent="0.25">
      <c r="B8" s="55"/>
      <c r="C8" s="79" t="s">
        <v>70</v>
      </c>
      <c r="D8" s="49"/>
      <c r="E8" s="49"/>
      <c r="F8" s="11"/>
      <c r="G8" s="80">
        <v>2321769.5699999998</v>
      </c>
      <c r="H8" s="80">
        <v>2213241.75</v>
      </c>
      <c r="I8" s="80"/>
      <c r="J8" s="56"/>
    </row>
    <row r="9" spans="2:15" ht="15.75" x14ac:dyDescent="0.25">
      <c r="B9" s="55"/>
      <c r="C9" s="78" t="s">
        <v>71</v>
      </c>
      <c r="D9" s="49"/>
      <c r="E9" s="49"/>
      <c r="F9" s="11"/>
      <c r="G9" s="80"/>
      <c r="H9" s="80"/>
      <c r="I9" s="80"/>
      <c r="J9" s="56"/>
      <c r="L9" s="47"/>
      <c r="M9" s="47"/>
      <c r="N9" s="47"/>
      <c r="O9" s="47"/>
    </row>
    <row r="10" spans="2:15" ht="15.75" x14ac:dyDescent="0.25">
      <c r="B10" s="55"/>
      <c r="C10" s="78" t="s">
        <v>72</v>
      </c>
      <c r="D10" s="49"/>
      <c r="E10" s="49"/>
      <c r="F10" s="11"/>
      <c r="G10" s="80"/>
      <c r="H10" s="80"/>
      <c r="I10" s="80"/>
      <c r="J10" s="56"/>
      <c r="L10" s="47"/>
      <c r="M10" s="47"/>
      <c r="N10" s="47"/>
      <c r="O10" s="47"/>
    </row>
    <row r="11" spans="2:15" ht="23.25" customHeight="1" x14ac:dyDescent="0.25">
      <c r="B11" s="55"/>
      <c r="C11" s="14"/>
      <c r="D11" s="14"/>
      <c r="E11" s="17"/>
      <c r="F11" s="11"/>
      <c r="G11" s="340">
        <f>SUM(G8:G10)</f>
        <v>2321769.5699999998</v>
      </c>
      <c r="H11" s="340">
        <f>SUM(H8:H10)</f>
        <v>2213241.75</v>
      </c>
      <c r="I11" s="80"/>
      <c r="J11" s="56"/>
      <c r="L11" s="47"/>
      <c r="M11" s="47"/>
      <c r="N11" s="47"/>
      <c r="O11" s="47"/>
    </row>
    <row r="12" spans="2:15" x14ac:dyDescent="0.25">
      <c r="B12" s="55"/>
      <c r="C12" s="14"/>
      <c r="D12" s="14"/>
      <c r="E12" s="44"/>
      <c r="F12" s="44"/>
      <c r="G12" s="11"/>
      <c r="H12" s="11"/>
      <c r="I12" s="11"/>
      <c r="J12" s="56"/>
      <c r="L12" s="47"/>
      <c r="M12" s="47"/>
      <c r="N12" s="47"/>
      <c r="O12" s="47"/>
    </row>
    <row r="13" spans="2:15" ht="9" customHeight="1" x14ac:dyDescent="0.25">
      <c r="B13" s="58"/>
      <c r="C13" s="59"/>
      <c r="D13" s="59"/>
      <c r="E13" s="59"/>
      <c r="F13" s="59"/>
      <c r="G13" s="59"/>
      <c r="H13" s="59"/>
      <c r="I13" s="59"/>
      <c r="J13" s="60"/>
      <c r="L13" s="47"/>
      <c r="M13" s="47"/>
      <c r="N13" s="47"/>
      <c r="O13" s="47"/>
    </row>
    <row r="15" spans="2:15" x14ac:dyDescent="0.25">
      <c r="B15" s="396" t="s">
        <v>297</v>
      </c>
      <c r="C15" s="401"/>
      <c r="D15" s="401"/>
      <c r="E15" s="401"/>
      <c r="F15" s="401"/>
      <c r="G15" s="401"/>
      <c r="H15" s="401"/>
      <c r="I15" s="401"/>
      <c r="J15" s="401"/>
    </row>
    <row r="16" spans="2:15" x14ac:dyDescent="0.25">
      <c r="B16" s="401"/>
      <c r="C16" s="401"/>
      <c r="D16" s="401"/>
      <c r="E16" s="401"/>
      <c r="F16" s="401"/>
      <c r="G16" s="401"/>
      <c r="H16" s="401"/>
      <c r="I16" s="401"/>
      <c r="J16" s="401"/>
    </row>
    <row r="17" spans="2:10" ht="14.25" customHeight="1" x14ac:dyDescent="0.25">
      <c r="B17" s="401"/>
      <c r="C17" s="401"/>
      <c r="D17" s="401"/>
      <c r="E17" s="401"/>
      <c r="F17" s="401"/>
      <c r="G17" s="401"/>
      <c r="H17" s="401"/>
      <c r="I17" s="401"/>
      <c r="J17" s="401"/>
    </row>
    <row r="18" spans="2:10" ht="10.5" hidden="1" customHeight="1" x14ac:dyDescent="0.25">
      <c r="B18" s="401"/>
      <c r="C18" s="401"/>
      <c r="D18" s="401"/>
      <c r="E18" s="401"/>
      <c r="F18" s="401"/>
      <c r="G18" s="401"/>
      <c r="H18" s="401"/>
      <c r="I18" s="401"/>
      <c r="J18" s="401"/>
    </row>
    <row r="19" spans="2:10" hidden="1" x14ac:dyDescent="0.25">
      <c r="B19" s="401"/>
      <c r="C19" s="401"/>
      <c r="D19" s="401"/>
      <c r="E19" s="401"/>
      <c r="F19" s="401"/>
      <c r="G19" s="401"/>
      <c r="H19" s="401"/>
      <c r="I19" s="401"/>
      <c r="J19" s="401"/>
    </row>
    <row r="20" spans="2:10" ht="3" customHeight="1" x14ac:dyDescent="0.25">
      <c r="B20" s="401"/>
      <c r="C20" s="401"/>
      <c r="D20" s="401"/>
      <c r="E20" s="401"/>
      <c r="F20" s="401"/>
      <c r="G20" s="401"/>
      <c r="H20" s="401"/>
      <c r="I20" s="401"/>
      <c r="J20" s="401"/>
    </row>
    <row r="21" spans="2:10" hidden="1" x14ac:dyDescent="0.25">
      <c r="B21" s="401"/>
      <c r="C21" s="401"/>
      <c r="D21" s="401"/>
      <c r="E21" s="401"/>
      <c r="F21" s="401"/>
      <c r="G21" s="401"/>
      <c r="H21" s="401"/>
      <c r="I21" s="401"/>
      <c r="J21" s="401"/>
    </row>
  </sheetData>
  <mergeCells count="2">
    <mergeCell ref="E2:J3"/>
    <mergeCell ref="B15:J2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41"/>
  <sheetViews>
    <sheetView topLeftCell="A22" zoomScale="80" zoomScaleNormal="80" workbookViewId="0">
      <selection activeCell="G30" sqref="G30:H30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8" width="19.85546875" style="40" customWidth="1"/>
    <col min="9" max="9" width="18.7109375" style="40" customWidth="1"/>
    <col min="10" max="10" width="17" style="40" customWidth="1"/>
    <col min="11" max="11" width="2.7109375" style="40" customWidth="1"/>
    <col min="12" max="16384" width="11.42578125" style="40"/>
  </cols>
  <sheetData>
    <row r="1" spans="2:16" ht="6.75" hidden="1" customHeight="1" x14ac:dyDescent="0.25"/>
    <row r="2" spans="2:16" hidden="1" x14ac:dyDescent="0.25">
      <c r="B2" s="53"/>
      <c r="C2" s="54"/>
      <c r="D2" s="54"/>
      <c r="E2" s="391" t="s">
        <v>20</v>
      </c>
      <c r="F2" s="391"/>
      <c r="G2" s="391"/>
      <c r="H2" s="391"/>
      <c r="I2" s="391"/>
      <c r="J2" s="391"/>
      <c r="K2" s="392"/>
    </row>
    <row r="3" spans="2:16" ht="30.75" hidden="1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hidden="1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hidden="1" customHeight="1" thickTop="1" x14ac:dyDescent="0.25">
      <c r="B5" s="55"/>
      <c r="C5" s="45"/>
      <c r="D5" s="45"/>
      <c r="E5" s="45"/>
      <c r="F5" s="45"/>
      <c r="G5" s="45"/>
      <c r="H5" s="206"/>
      <c r="I5" s="43"/>
      <c r="J5" s="11"/>
      <c r="K5" s="56"/>
    </row>
    <row r="6" spans="2:16" ht="18.75" hidden="1" x14ac:dyDescent="0.3">
      <c r="B6" s="55"/>
      <c r="C6" s="11"/>
      <c r="D6" s="11"/>
      <c r="E6" s="17"/>
      <c r="F6" s="17"/>
      <c r="G6" s="46">
        <v>2020</v>
      </c>
      <c r="H6" s="46">
        <v>2019</v>
      </c>
      <c r="I6" s="46"/>
      <c r="J6" s="11"/>
      <c r="K6" s="56"/>
    </row>
    <row r="7" spans="2:16" ht="18.75" hidden="1" x14ac:dyDescent="0.3">
      <c r="B7" s="55"/>
      <c r="C7" s="11"/>
      <c r="D7" s="11"/>
      <c r="E7" s="17"/>
      <c r="F7" s="17"/>
      <c r="G7" s="46"/>
      <c r="H7" s="46"/>
      <c r="I7" s="46"/>
      <c r="J7" s="11"/>
      <c r="K7" s="56"/>
    </row>
    <row r="8" spans="2:16" hidden="1" x14ac:dyDescent="0.25">
      <c r="B8" s="55"/>
      <c r="C8" s="11"/>
      <c r="D8" s="11"/>
      <c r="E8" s="17"/>
      <c r="F8" s="17"/>
      <c r="G8" s="43">
        <v>0</v>
      </c>
      <c r="H8" s="43">
        <v>0</v>
      </c>
      <c r="I8" s="43"/>
      <c r="J8" s="11"/>
      <c r="K8" s="56"/>
    </row>
    <row r="9" spans="2:16" hidden="1" x14ac:dyDescent="0.25">
      <c r="B9" s="55"/>
      <c r="C9" s="11"/>
      <c r="D9" s="11"/>
      <c r="E9" s="17"/>
      <c r="F9" s="17"/>
      <c r="G9" s="43"/>
      <c r="H9" s="43"/>
      <c r="I9" s="43"/>
      <c r="J9" s="11"/>
      <c r="K9" s="56"/>
      <c r="M9" s="47"/>
      <c r="N9" s="47"/>
      <c r="O9" s="47"/>
      <c r="P9" s="47"/>
    </row>
    <row r="10" spans="2:16" ht="18.75" hidden="1" x14ac:dyDescent="0.3">
      <c r="B10" s="55"/>
      <c r="C10" s="11"/>
      <c r="D10" s="11"/>
      <c r="E10" s="17"/>
      <c r="F10" s="17"/>
      <c r="G10" s="52">
        <f>SUM(G8:G9)</f>
        <v>0</v>
      </c>
      <c r="H10" s="52">
        <f>SUM(H8:H9)</f>
        <v>0</v>
      </c>
      <c r="I10" s="43"/>
      <c r="J10" s="11"/>
      <c r="K10" s="56"/>
      <c r="M10" s="47"/>
      <c r="N10" s="47"/>
      <c r="O10" s="47"/>
      <c r="P10" s="47"/>
    </row>
    <row r="11" spans="2:16" hidden="1" x14ac:dyDescent="0.25">
      <c r="B11" s="55"/>
      <c r="C11" s="14"/>
      <c r="D11" s="14"/>
      <c r="E11" s="44"/>
      <c r="F11" s="44"/>
      <c r="G11" s="44"/>
      <c r="H11" s="44"/>
      <c r="I11" s="43"/>
      <c r="J11" s="11"/>
      <c r="K11" s="56"/>
      <c r="M11" s="47"/>
      <c r="N11" s="47"/>
      <c r="O11" s="47"/>
      <c r="P11" s="47"/>
    </row>
    <row r="12" spans="2:16" ht="9" hidden="1" customHeight="1" x14ac:dyDescent="0.25">
      <c r="B12" s="58"/>
      <c r="C12" s="59"/>
      <c r="D12" s="59"/>
      <c r="E12" s="59"/>
      <c r="F12" s="59"/>
      <c r="G12" s="59"/>
      <c r="H12" s="59"/>
      <c r="I12" s="59"/>
      <c r="J12" s="59"/>
      <c r="K12" s="60"/>
      <c r="M12" s="47"/>
      <c r="N12" s="47"/>
      <c r="O12" s="47"/>
      <c r="P12" s="47"/>
    </row>
    <row r="13" spans="2:16" hidden="1" x14ac:dyDescent="0.25"/>
    <row r="14" spans="2:16" hidden="1" x14ac:dyDescent="0.25">
      <c r="B14" s="399"/>
      <c r="C14" s="402"/>
      <c r="D14" s="402"/>
      <c r="E14" s="402"/>
      <c r="F14" s="402"/>
      <c r="G14" s="402"/>
      <c r="H14" s="402"/>
      <c r="I14" s="402"/>
      <c r="J14" s="402"/>
      <c r="K14" s="402"/>
    </row>
    <row r="15" spans="2:16" hidden="1" x14ac:dyDescent="0.25">
      <c r="B15" s="402"/>
      <c r="C15" s="402"/>
      <c r="D15" s="402"/>
      <c r="E15" s="402"/>
      <c r="F15" s="402"/>
      <c r="G15" s="402"/>
      <c r="H15" s="402"/>
      <c r="I15" s="402"/>
      <c r="J15" s="402"/>
      <c r="K15" s="402"/>
    </row>
    <row r="16" spans="2:16" ht="11.25" hidden="1" customHeight="1" x14ac:dyDescent="0.25">
      <c r="B16" s="402"/>
      <c r="C16" s="402"/>
      <c r="D16" s="402"/>
      <c r="E16" s="402"/>
      <c r="F16" s="402"/>
      <c r="G16" s="402"/>
      <c r="H16" s="402"/>
      <c r="I16" s="402"/>
      <c r="J16" s="402"/>
      <c r="K16" s="402"/>
    </row>
    <row r="17" spans="2:11" hidden="1" x14ac:dyDescent="0.25">
      <c r="B17" s="402"/>
      <c r="C17" s="402"/>
      <c r="D17" s="402"/>
      <c r="E17" s="402"/>
      <c r="F17" s="402"/>
      <c r="G17" s="402"/>
      <c r="H17" s="402"/>
      <c r="I17" s="402"/>
      <c r="J17" s="402"/>
      <c r="K17" s="402"/>
    </row>
    <row r="18" spans="2:11" ht="3" hidden="1" customHeight="1" x14ac:dyDescent="0.25">
      <c r="B18" s="402"/>
      <c r="C18" s="402"/>
      <c r="D18" s="402"/>
      <c r="E18" s="402"/>
      <c r="F18" s="402"/>
      <c r="G18" s="402"/>
      <c r="H18" s="402"/>
      <c r="I18" s="402"/>
      <c r="J18" s="402"/>
      <c r="K18" s="402"/>
    </row>
    <row r="19" spans="2:11" hidden="1" x14ac:dyDescent="0.25">
      <c r="B19" s="402"/>
      <c r="C19" s="402"/>
      <c r="D19" s="402"/>
      <c r="E19" s="402"/>
      <c r="F19" s="402"/>
      <c r="G19" s="402"/>
      <c r="H19" s="402"/>
      <c r="I19" s="402"/>
      <c r="J19" s="402"/>
      <c r="K19" s="402"/>
    </row>
    <row r="20" spans="2:11" hidden="1" x14ac:dyDescent="0.25">
      <c r="B20" s="402"/>
      <c r="C20" s="402"/>
      <c r="D20" s="402"/>
      <c r="E20" s="402"/>
      <c r="F20" s="402"/>
      <c r="G20" s="402"/>
      <c r="H20" s="402"/>
      <c r="I20" s="402"/>
      <c r="J20" s="402"/>
      <c r="K20" s="402"/>
    </row>
    <row r="21" spans="2:11" hidden="1" x14ac:dyDescent="0.25"/>
    <row r="23" spans="2:11" x14ac:dyDescent="0.25">
      <c r="B23" s="53"/>
      <c r="C23" s="54"/>
      <c r="D23" s="54"/>
      <c r="E23" s="391" t="s">
        <v>227</v>
      </c>
      <c r="F23" s="391"/>
      <c r="G23" s="391"/>
      <c r="H23" s="391"/>
      <c r="I23" s="391"/>
      <c r="J23" s="391"/>
      <c r="K23" s="392"/>
    </row>
    <row r="24" spans="2:11" ht="15.75" thickBot="1" x14ac:dyDescent="0.3">
      <c r="B24" s="55"/>
      <c r="C24" s="41"/>
      <c r="D24" s="41"/>
      <c r="E24" s="393"/>
      <c r="F24" s="393"/>
      <c r="G24" s="393"/>
      <c r="H24" s="393"/>
      <c r="I24" s="393"/>
      <c r="J24" s="393"/>
      <c r="K24" s="394"/>
    </row>
    <row r="25" spans="2:11" ht="16.5" thickTop="1" thickBot="1" x14ac:dyDescent="0.3">
      <c r="B25" s="61"/>
      <c r="C25" s="62"/>
      <c r="D25" s="62"/>
      <c r="E25" s="62"/>
      <c r="F25" s="62"/>
      <c r="G25" s="62"/>
      <c r="H25" s="62"/>
      <c r="I25" s="62"/>
      <c r="J25" s="62"/>
      <c r="K25" s="63"/>
    </row>
    <row r="26" spans="2:11" ht="19.5" thickTop="1" x14ac:dyDescent="0.3">
      <c r="B26" s="55"/>
      <c r="C26" s="11"/>
      <c r="D26" s="11"/>
      <c r="E26" s="17"/>
      <c r="F26" s="17"/>
      <c r="G26" s="46">
        <v>2021</v>
      </c>
      <c r="H26" s="46">
        <v>2020</v>
      </c>
      <c r="I26" s="46"/>
      <c r="J26" s="11"/>
      <c r="K26" s="56"/>
    </row>
    <row r="27" spans="2:11" ht="18.75" x14ac:dyDescent="0.3">
      <c r="B27" s="55"/>
      <c r="C27" s="11"/>
      <c r="D27" s="11"/>
      <c r="E27" s="17"/>
      <c r="F27" s="17"/>
      <c r="G27" s="46"/>
      <c r="H27" s="46"/>
      <c r="I27" s="46"/>
      <c r="J27" s="11"/>
      <c r="K27" s="56"/>
    </row>
    <row r="28" spans="2:11" x14ac:dyDescent="0.25">
      <c r="B28" s="55"/>
      <c r="C28" s="11" t="s">
        <v>257</v>
      </c>
      <c r="D28" s="11"/>
      <c r="E28" s="17"/>
      <c r="F28" s="17"/>
      <c r="G28" s="43">
        <v>80.06</v>
      </c>
      <c r="H28" s="43">
        <v>579</v>
      </c>
      <c r="I28" s="43"/>
      <c r="J28" s="11"/>
      <c r="K28" s="56"/>
    </row>
    <row r="29" spans="2:11" x14ac:dyDescent="0.25">
      <c r="B29" s="55"/>
      <c r="C29" s="11"/>
      <c r="D29" s="11"/>
      <c r="E29" s="17"/>
      <c r="F29" s="17"/>
      <c r="G29" s="43"/>
      <c r="H29" s="43"/>
      <c r="I29" s="43"/>
      <c r="J29" s="11"/>
      <c r="K29" s="56"/>
    </row>
    <row r="30" spans="2:11" ht="18.75" x14ac:dyDescent="0.3">
      <c r="B30" s="55"/>
      <c r="C30" s="14"/>
      <c r="D30" s="14"/>
      <c r="E30" s="17"/>
      <c r="F30" s="17"/>
      <c r="G30" s="339">
        <f>SUM(G28:G29)</f>
        <v>80.06</v>
      </c>
      <c r="H30" s="339">
        <f>SUM(H28:H29)</f>
        <v>579</v>
      </c>
      <c r="I30" s="43"/>
      <c r="J30" s="11"/>
      <c r="K30" s="56"/>
    </row>
    <row r="31" spans="2:11" x14ac:dyDescent="0.25">
      <c r="B31" s="55"/>
      <c r="C31" s="14"/>
      <c r="D31" s="14"/>
      <c r="E31" s="44"/>
      <c r="F31" s="44"/>
      <c r="G31" s="44"/>
      <c r="H31" s="44"/>
      <c r="I31" s="43"/>
      <c r="J31" s="11"/>
      <c r="K31" s="56"/>
    </row>
    <row r="32" spans="2:11" x14ac:dyDescent="0.25">
      <c r="B32" s="58"/>
      <c r="C32" s="59"/>
      <c r="D32" s="59"/>
      <c r="E32" s="59"/>
      <c r="F32" s="59"/>
      <c r="G32" s="59"/>
      <c r="H32" s="59"/>
      <c r="I32" s="59"/>
      <c r="J32" s="59"/>
      <c r="K32" s="60"/>
    </row>
    <row r="34" spans="3:9" x14ac:dyDescent="0.25">
      <c r="C34" s="396" t="s">
        <v>327</v>
      </c>
      <c r="D34" s="397"/>
      <c r="E34" s="397"/>
      <c r="F34" s="397"/>
      <c r="G34" s="397"/>
      <c r="H34" s="397"/>
      <c r="I34" s="397"/>
    </row>
    <row r="35" spans="3:9" ht="13.5" customHeight="1" x14ac:dyDescent="0.25">
      <c r="C35" s="396"/>
      <c r="D35" s="397"/>
      <c r="E35" s="397"/>
      <c r="F35" s="397"/>
      <c r="G35" s="397"/>
      <c r="H35" s="397"/>
      <c r="I35" s="397"/>
    </row>
    <row r="36" spans="3:9" hidden="1" x14ac:dyDescent="0.25">
      <c r="C36" s="397"/>
      <c r="D36" s="397"/>
      <c r="E36" s="397"/>
      <c r="F36" s="397"/>
      <c r="G36" s="397"/>
      <c r="H36" s="397"/>
      <c r="I36" s="397"/>
    </row>
    <row r="37" spans="3:9" ht="10.5" hidden="1" customHeight="1" x14ac:dyDescent="0.25">
      <c r="C37" s="397"/>
      <c r="D37" s="397"/>
      <c r="E37" s="397"/>
      <c r="F37" s="397"/>
      <c r="G37" s="397"/>
      <c r="H37" s="397"/>
      <c r="I37" s="397"/>
    </row>
    <row r="38" spans="3:9" hidden="1" x14ac:dyDescent="0.25">
      <c r="C38" s="397"/>
      <c r="D38" s="397"/>
      <c r="E38" s="397"/>
      <c r="F38" s="397"/>
      <c r="G38" s="397"/>
      <c r="H38" s="397"/>
      <c r="I38" s="397"/>
    </row>
    <row r="39" spans="3:9" hidden="1" x14ac:dyDescent="0.25">
      <c r="C39" s="397"/>
      <c r="D39" s="397"/>
      <c r="E39" s="397"/>
      <c r="F39" s="397"/>
      <c r="G39" s="397"/>
      <c r="H39" s="397"/>
      <c r="I39" s="397"/>
    </row>
    <row r="40" spans="3:9" hidden="1" x14ac:dyDescent="0.25">
      <c r="C40" s="397"/>
      <c r="D40" s="397"/>
      <c r="E40" s="397"/>
      <c r="F40" s="397"/>
      <c r="G40" s="397"/>
      <c r="H40" s="397"/>
      <c r="I40" s="397"/>
    </row>
    <row r="41" spans="3:9" hidden="1" x14ac:dyDescent="0.25">
      <c r="C41" s="397"/>
      <c r="D41" s="397"/>
      <c r="E41" s="397"/>
      <c r="F41" s="397"/>
      <c r="G41" s="397"/>
      <c r="H41" s="397"/>
      <c r="I41" s="397"/>
    </row>
  </sheetData>
  <mergeCells count="4">
    <mergeCell ref="E2:K3"/>
    <mergeCell ref="B14:K20"/>
    <mergeCell ref="E23:K24"/>
    <mergeCell ref="C34:I4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43"/>
  <sheetViews>
    <sheetView zoomScale="80" zoomScaleNormal="80" workbookViewId="0">
      <selection activeCell="B37" sqref="B37:K43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28515625" style="40" customWidth="1"/>
    <col min="4" max="4" width="13.5703125" style="40" customWidth="1"/>
    <col min="5" max="5" width="19.85546875" style="40" hidden="1" customWidth="1"/>
    <col min="6" max="6" width="19.85546875" style="40" customWidth="1"/>
    <col min="7" max="7" width="17.7109375" style="40" customWidth="1"/>
    <col min="8" max="8" width="19" style="40" customWidth="1"/>
    <col min="9" max="9" width="21.140625" style="40" customWidth="1"/>
    <col min="10" max="10" width="28.42578125" style="40" customWidth="1"/>
    <col min="11" max="11" width="2.710937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240</v>
      </c>
      <c r="F2" s="391"/>
      <c r="G2" s="391"/>
      <c r="H2" s="391"/>
      <c r="I2" s="391"/>
      <c r="J2" s="391"/>
      <c r="K2" s="392"/>
    </row>
    <row r="3" spans="2:16" ht="52.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2.4500000000000002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5.75" hidden="1" thickTop="1" x14ac:dyDescent="0.25">
      <c r="B5" s="55"/>
      <c r="C5" s="11"/>
      <c r="D5" s="11"/>
      <c r="E5" s="11"/>
      <c r="F5" s="11"/>
      <c r="G5" s="11"/>
      <c r="H5" s="11"/>
      <c r="I5" s="11"/>
      <c r="J5" s="11"/>
      <c r="K5" s="56"/>
    </row>
    <row r="6" spans="2:16" ht="15.75" hidden="1" x14ac:dyDescent="0.25">
      <c r="B6" s="55"/>
      <c r="C6" s="395"/>
      <c r="D6" s="395"/>
      <c r="E6" s="395"/>
      <c r="F6" s="45"/>
      <c r="G6" s="43"/>
      <c r="H6" s="43"/>
      <c r="I6" s="11"/>
      <c r="J6" s="11"/>
      <c r="K6" s="56"/>
    </row>
    <row r="7" spans="2:16" ht="6" hidden="1" customHeight="1" x14ac:dyDescent="0.25">
      <c r="B7" s="55"/>
      <c r="C7" s="45"/>
      <c r="D7" s="45"/>
      <c r="E7" s="45"/>
      <c r="F7" s="45"/>
      <c r="G7" s="43"/>
      <c r="H7" s="43"/>
      <c r="I7" s="11"/>
      <c r="J7" s="11"/>
      <c r="K7" s="56"/>
    </row>
    <row r="8" spans="2:16" ht="18.75" hidden="1" x14ac:dyDescent="0.3">
      <c r="B8" s="55"/>
      <c r="C8" s="11"/>
      <c r="D8" s="11"/>
      <c r="E8" s="17"/>
      <c r="F8" s="17"/>
      <c r="G8" s="46">
        <v>2013</v>
      </c>
      <c r="H8" s="46"/>
      <c r="I8" s="46">
        <v>2014</v>
      </c>
      <c r="J8" s="46"/>
      <c r="K8" s="56"/>
    </row>
    <row r="9" spans="2:16" ht="16.5" hidden="1" x14ac:dyDescent="0.3">
      <c r="B9" s="55"/>
      <c r="C9" s="64"/>
      <c r="D9" s="14"/>
      <c r="E9" s="69"/>
      <c r="F9" s="44"/>
      <c r="G9" s="43">
        <v>408.52</v>
      </c>
      <c r="H9" s="43"/>
      <c r="I9" s="43">
        <v>0</v>
      </c>
      <c r="J9" s="11"/>
      <c r="K9" s="56"/>
    </row>
    <row r="10" spans="2:16" ht="15.75" hidden="1" x14ac:dyDescent="0.25">
      <c r="B10" s="55"/>
      <c r="C10" s="79" t="s">
        <v>73</v>
      </c>
      <c r="D10" s="14"/>
      <c r="E10" s="69"/>
      <c r="F10" s="44"/>
      <c r="G10" s="43"/>
      <c r="H10" s="43"/>
      <c r="I10" s="43"/>
      <c r="J10" s="11"/>
      <c r="K10" s="56"/>
      <c r="M10" s="47"/>
      <c r="N10" s="47"/>
      <c r="O10" s="47"/>
      <c r="P10" s="47"/>
    </row>
    <row r="11" spans="2:16" hidden="1" x14ac:dyDescent="0.25">
      <c r="B11" s="55"/>
      <c r="C11" s="78" t="s">
        <v>74</v>
      </c>
      <c r="D11" s="14"/>
      <c r="E11" s="69"/>
      <c r="F11" s="44"/>
      <c r="G11" s="43"/>
      <c r="H11" s="43"/>
      <c r="I11" s="43"/>
      <c r="J11" s="11"/>
      <c r="K11" s="56"/>
      <c r="M11" s="47"/>
      <c r="N11" s="47"/>
      <c r="O11" s="47"/>
      <c r="P11" s="47"/>
    </row>
    <row r="12" spans="2:16" ht="16.5" hidden="1" x14ac:dyDescent="0.3">
      <c r="B12" s="55"/>
      <c r="C12" s="64"/>
      <c r="D12" s="14"/>
      <c r="E12" s="70"/>
      <c r="F12" s="71"/>
      <c r="G12" s="11"/>
      <c r="H12" s="11"/>
      <c r="I12" s="11"/>
      <c r="J12" s="11"/>
      <c r="K12" s="56"/>
      <c r="M12" s="47"/>
      <c r="N12" s="47"/>
      <c r="O12" s="47"/>
      <c r="P12" s="47"/>
    </row>
    <row r="13" spans="2:16" ht="18.75" hidden="1" x14ac:dyDescent="0.3">
      <c r="B13" s="55"/>
      <c r="C13" s="14"/>
      <c r="D13" s="14"/>
      <c r="E13" s="17"/>
      <c r="F13" s="17"/>
      <c r="G13" s="52">
        <f>SUM(G9:G12)</f>
        <v>408.52</v>
      </c>
      <c r="H13" s="52"/>
      <c r="I13" s="52">
        <f>SUM(I9:I12)</f>
        <v>0</v>
      </c>
      <c r="J13" s="81"/>
      <c r="K13" s="56"/>
      <c r="M13" s="47"/>
      <c r="N13" s="47"/>
      <c r="O13" s="47"/>
      <c r="P13" s="47"/>
    </row>
    <row r="14" spans="2:16" hidden="1" x14ac:dyDescent="0.25">
      <c r="B14" s="55"/>
      <c r="C14" s="14"/>
      <c r="D14" s="14"/>
      <c r="E14" s="44"/>
      <c r="F14" s="44"/>
      <c r="G14" s="11"/>
      <c r="H14" s="11"/>
      <c r="I14" s="11"/>
      <c r="J14" s="11"/>
      <c r="K14" s="56"/>
      <c r="M14" s="47"/>
      <c r="N14" s="47"/>
      <c r="O14" s="47"/>
      <c r="P14" s="47"/>
    </row>
    <row r="15" spans="2:16" ht="9" hidden="1" customHeight="1" x14ac:dyDescent="0.25">
      <c r="B15" s="58"/>
      <c r="C15" s="59"/>
      <c r="D15" s="59"/>
      <c r="E15" s="59"/>
      <c r="F15" s="59"/>
      <c r="G15" s="59"/>
      <c r="H15" s="59"/>
      <c r="I15" s="59"/>
      <c r="J15" s="59"/>
      <c r="K15" s="60"/>
      <c r="M15" s="47"/>
      <c r="N15" s="47"/>
      <c r="O15" s="47"/>
      <c r="P15" s="47"/>
    </row>
    <row r="16" spans="2:16" ht="12" hidden="1" customHeight="1" x14ac:dyDescent="0.25">
      <c r="M16" s="47"/>
      <c r="N16" s="47"/>
      <c r="O16" s="47"/>
      <c r="P16" s="47"/>
    </row>
    <row r="17" spans="2:11" hidden="1" x14ac:dyDescent="0.25"/>
    <row r="18" spans="2:11" hidden="1" x14ac:dyDescent="0.25">
      <c r="B18" s="403"/>
      <c r="C18" s="404"/>
      <c r="D18" s="404"/>
      <c r="E18" s="404"/>
      <c r="F18" s="404"/>
      <c r="G18" s="404"/>
      <c r="H18" s="404"/>
      <c r="I18" s="404"/>
      <c r="J18" s="404"/>
      <c r="K18" s="404"/>
    </row>
    <row r="19" spans="2:11" hidden="1" x14ac:dyDescent="0.25">
      <c r="B19" s="404"/>
      <c r="C19" s="404"/>
      <c r="D19" s="404"/>
      <c r="E19" s="404"/>
      <c r="F19" s="404"/>
      <c r="G19" s="404"/>
      <c r="H19" s="404"/>
      <c r="I19" s="404"/>
      <c r="J19" s="404"/>
      <c r="K19" s="404"/>
    </row>
    <row r="20" spans="2:11" hidden="1" x14ac:dyDescent="0.25">
      <c r="B20" s="404"/>
      <c r="C20" s="404"/>
      <c r="D20" s="404"/>
      <c r="E20" s="404"/>
      <c r="F20" s="404"/>
      <c r="G20" s="404"/>
      <c r="H20" s="404"/>
      <c r="I20" s="404"/>
      <c r="J20" s="404"/>
      <c r="K20" s="404"/>
    </row>
    <row r="21" spans="2:11" hidden="1" x14ac:dyDescent="0.25">
      <c r="B21" s="404"/>
      <c r="C21" s="404"/>
      <c r="D21" s="404"/>
      <c r="E21" s="404"/>
      <c r="F21" s="404"/>
      <c r="G21" s="404"/>
      <c r="H21" s="404"/>
      <c r="I21" s="404"/>
      <c r="J21" s="404"/>
      <c r="K21" s="404"/>
    </row>
    <row r="22" spans="2:11" hidden="1" x14ac:dyDescent="0.25">
      <c r="B22" s="404"/>
      <c r="C22" s="404"/>
      <c r="D22" s="404"/>
      <c r="E22" s="404"/>
      <c r="F22" s="404"/>
      <c r="G22" s="404"/>
      <c r="H22" s="404"/>
      <c r="I22" s="404"/>
      <c r="J22" s="404"/>
      <c r="K22" s="404"/>
    </row>
    <row r="23" spans="2:11" hidden="1" x14ac:dyDescent="0.25">
      <c r="B23" s="404"/>
      <c r="C23" s="404"/>
      <c r="D23" s="404"/>
      <c r="E23" s="404"/>
      <c r="F23" s="404"/>
      <c r="G23" s="404"/>
      <c r="H23" s="404"/>
      <c r="I23" s="404"/>
      <c r="J23" s="404"/>
      <c r="K23" s="404"/>
    </row>
    <row r="24" spans="2:11" ht="22.15" hidden="1" customHeight="1" x14ac:dyDescent="0.25">
      <c r="B24" s="404"/>
      <c r="C24" s="404"/>
      <c r="D24" s="404"/>
      <c r="E24" s="404"/>
      <c r="F24" s="404"/>
      <c r="G24" s="404"/>
      <c r="H24" s="404"/>
      <c r="I24" s="404"/>
      <c r="J24" s="404"/>
      <c r="K24" s="404"/>
    </row>
    <row r="25" spans="2:11" hidden="1" x14ac:dyDescent="0.25"/>
    <row r="26" spans="2:11" ht="18.75" customHeight="1" thickTop="1" x14ac:dyDescent="0.25"/>
    <row r="27" spans="2:11" ht="16.149999999999999" customHeight="1" x14ac:dyDescent="0.25">
      <c r="C27" s="186"/>
      <c r="D27" s="186"/>
      <c r="E27" s="186"/>
      <c r="F27" s="186"/>
      <c r="G27" s="43"/>
      <c r="H27" s="43"/>
      <c r="I27" s="11"/>
      <c r="J27" s="11"/>
    </row>
    <row r="28" spans="2:11" ht="18.75" x14ac:dyDescent="0.3">
      <c r="C28" s="11"/>
      <c r="D28" s="11"/>
      <c r="E28" s="17"/>
      <c r="F28" s="17"/>
      <c r="G28" s="43"/>
      <c r="H28" s="46">
        <v>2021</v>
      </c>
      <c r="I28" s="46">
        <v>2020</v>
      </c>
      <c r="J28" s="46"/>
    </row>
    <row r="29" spans="2:11" x14ac:dyDescent="0.25">
      <c r="C29" s="201" t="s">
        <v>169</v>
      </c>
      <c r="D29" s="14"/>
      <c r="E29" s="69"/>
      <c r="F29" s="44"/>
      <c r="G29" s="43"/>
      <c r="H29" s="43"/>
      <c r="I29" s="43">
        <v>1.96</v>
      </c>
      <c r="J29" s="11"/>
    </row>
    <row r="30" spans="2:11" x14ac:dyDescent="0.25">
      <c r="C30" s="202" t="s">
        <v>241</v>
      </c>
      <c r="D30" s="14"/>
      <c r="E30" s="69"/>
      <c r="F30" s="44"/>
      <c r="G30" s="43"/>
      <c r="H30" s="43">
        <v>76420.08</v>
      </c>
      <c r="I30" s="43">
        <v>55076.08</v>
      </c>
      <c r="J30" s="11"/>
    </row>
    <row r="31" spans="2:11" x14ac:dyDescent="0.25">
      <c r="C31" s="202" t="s">
        <v>258</v>
      </c>
      <c r="D31" s="14"/>
      <c r="E31" s="69"/>
      <c r="F31" s="44"/>
      <c r="G31" s="43"/>
      <c r="H31" s="43">
        <v>10869</v>
      </c>
      <c r="I31" s="43">
        <v>9026</v>
      </c>
      <c r="J31" s="11"/>
    </row>
    <row r="32" spans="2:11" x14ac:dyDescent="0.25">
      <c r="C32" s="203" t="s">
        <v>259</v>
      </c>
      <c r="D32" s="14"/>
      <c r="E32" s="69"/>
      <c r="F32" s="44"/>
      <c r="G32" s="43"/>
      <c r="H32" s="43">
        <v>1870.1</v>
      </c>
      <c r="I32" s="43">
        <v>1864.24</v>
      </c>
      <c r="J32" s="11"/>
    </row>
    <row r="33" spans="2:11" ht="16.5" x14ac:dyDescent="0.3">
      <c r="C33" s="64"/>
      <c r="D33" s="14"/>
      <c r="E33" s="70"/>
      <c r="F33" s="71"/>
      <c r="G33" s="43"/>
      <c r="H33" s="11"/>
      <c r="I33" s="11"/>
      <c r="J33" s="11"/>
    </row>
    <row r="34" spans="2:11" ht="18.75" x14ac:dyDescent="0.3">
      <c r="C34" s="14"/>
      <c r="D34" s="14"/>
      <c r="E34" s="17"/>
      <c r="F34" s="17"/>
      <c r="G34" s="43"/>
      <c r="H34" s="339">
        <f>SUM(H29:H32)</f>
        <v>89159.180000000008</v>
      </c>
      <c r="I34" s="339">
        <f>SUM(I29:I32)</f>
        <v>65968.28</v>
      </c>
      <c r="J34" s="11"/>
    </row>
    <row r="35" spans="2:11" x14ac:dyDescent="0.25">
      <c r="C35" s="14"/>
      <c r="D35" s="14"/>
      <c r="E35" s="44"/>
      <c r="F35" s="44"/>
      <c r="G35" s="11"/>
      <c r="H35" s="11"/>
      <c r="I35" s="43"/>
      <c r="J35" s="11"/>
    </row>
    <row r="37" spans="2:11" x14ac:dyDescent="0.25">
      <c r="B37" s="396" t="s">
        <v>298</v>
      </c>
      <c r="C37" s="390"/>
      <c r="D37" s="390"/>
      <c r="E37" s="390"/>
      <c r="F37" s="390"/>
      <c r="G37" s="390"/>
      <c r="H37" s="390"/>
      <c r="I37" s="390"/>
      <c r="J37" s="390"/>
      <c r="K37" s="390"/>
    </row>
    <row r="38" spans="2:11" x14ac:dyDescent="0.25">
      <c r="B38" s="390"/>
      <c r="C38" s="390"/>
      <c r="D38" s="390"/>
      <c r="E38" s="390"/>
      <c r="F38" s="390"/>
      <c r="G38" s="390"/>
      <c r="H38" s="390"/>
      <c r="I38" s="390"/>
      <c r="J38" s="390"/>
      <c r="K38" s="390"/>
    </row>
    <row r="39" spans="2:11" x14ac:dyDescent="0.25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11" ht="0.75" customHeight="1" x14ac:dyDescent="0.25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11" ht="12.75" hidden="1" customHeight="1" x14ac:dyDescent="0.25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11" hidden="1" x14ac:dyDescent="0.25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11" hidden="1" x14ac:dyDescent="0.25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mergeCells count="4">
    <mergeCell ref="E2:K3"/>
    <mergeCell ref="C6:E6"/>
    <mergeCell ref="B18:K24"/>
    <mergeCell ref="B37:K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32"/>
  <sheetViews>
    <sheetView topLeftCell="B13" zoomScale="80" zoomScaleNormal="80" workbookViewId="0">
      <selection activeCell="B26" sqref="B26:L32"/>
    </sheetView>
  </sheetViews>
  <sheetFormatPr baseColWidth="10" defaultColWidth="11.42578125" defaultRowHeight="15" x14ac:dyDescent="0.25"/>
  <cols>
    <col min="1" max="1" width="2.85546875" style="40" hidden="1" customWidth="1"/>
    <col min="2" max="2" width="3.140625" style="40" customWidth="1"/>
    <col min="3" max="3" width="45.5703125" style="40" customWidth="1"/>
    <col min="4" max="4" width="14.140625" style="40" hidden="1" customWidth="1"/>
    <col min="5" max="5" width="12.5703125" style="40" customWidth="1"/>
    <col min="6" max="6" width="15.85546875" style="40" customWidth="1"/>
    <col min="7" max="7" width="8.85546875" style="40" customWidth="1"/>
    <col min="8" max="8" width="24.42578125" style="40" customWidth="1"/>
    <col min="9" max="9" width="24.7109375" style="40" customWidth="1"/>
    <col min="10" max="10" width="23.28515625" style="40" customWidth="1"/>
    <col min="11" max="11" width="3" style="40" customWidth="1"/>
    <col min="12" max="12" width="37.28515625" style="40" customWidth="1"/>
    <col min="13" max="13" width="10.7109375" style="40" customWidth="1"/>
    <col min="14" max="14" width="11.42578125" style="40" hidden="1" customWidth="1"/>
    <col min="15" max="15" width="17" style="40" customWidth="1"/>
    <col min="16" max="16384" width="11.42578125" style="40"/>
  </cols>
  <sheetData>
    <row r="1" spans="2:17" ht="6.75" customHeight="1" x14ac:dyDescent="0.25"/>
    <row r="2" spans="2:17" x14ac:dyDescent="0.25">
      <c r="B2" s="53"/>
      <c r="C2" s="54"/>
      <c r="D2" s="54"/>
      <c r="E2" s="391" t="s">
        <v>21</v>
      </c>
      <c r="F2" s="391"/>
      <c r="G2" s="391"/>
      <c r="H2" s="391"/>
      <c r="I2" s="391"/>
      <c r="J2" s="391"/>
      <c r="K2" s="391"/>
      <c r="L2" s="392"/>
    </row>
    <row r="3" spans="2:17" ht="41.2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3"/>
      <c r="L3" s="394"/>
    </row>
    <row r="4" spans="2:17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2:17" ht="6" customHeight="1" thickTop="1" x14ac:dyDescent="0.25">
      <c r="B5" s="55"/>
      <c r="C5" s="45"/>
      <c r="D5" s="45"/>
      <c r="E5" s="45"/>
      <c r="F5" s="45"/>
      <c r="G5" s="237"/>
      <c r="H5" s="43"/>
      <c r="I5" s="43"/>
      <c r="J5" s="11"/>
      <c r="K5" s="11"/>
      <c r="L5" s="56"/>
    </row>
    <row r="6" spans="2:17" ht="18.75" x14ac:dyDescent="0.3">
      <c r="B6" s="55"/>
      <c r="C6" s="14" t="s">
        <v>78</v>
      </c>
      <c r="D6" s="11"/>
      <c r="E6" s="17"/>
      <c r="F6" s="46"/>
      <c r="G6" s="46"/>
      <c r="H6" s="46">
        <v>2021</v>
      </c>
      <c r="I6" s="46">
        <v>2020</v>
      </c>
      <c r="J6" s="46"/>
      <c r="K6" s="46"/>
      <c r="L6" s="56"/>
    </row>
    <row r="7" spans="2:17" ht="18.75" x14ac:dyDescent="0.3">
      <c r="B7" s="55"/>
      <c r="C7" s="11"/>
      <c r="D7" s="11"/>
      <c r="E7" s="17"/>
      <c r="F7" s="46"/>
      <c r="G7" s="46"/>
      <c r="H7" s="46"/>
      <c r="I7" s="46"/>
      <c r="J7" s="46"/>
      <c r="K7" s="46"/>
      <c r="L7" s="56"/>
    </row>
    <row r="8" spans="2:17" ht="15.75" x14ac:dyDescent="0.25">
      <c r="B8" s="55"/>
      <c r="C8" s="198" t="s">
        <v>75</v>
      </c>
      <c r="D8" s="49"/>
      <c r="E8" s="69"/>
      <c r="F8" s="11"/>
      <c r="G8" s="11"/>
      <c r="H8" s="43">
        <v>1096393.1000000001</v>
      </c>
      <c r="I8" s="43">
        <v>1096393.1000000001</v>
      </c>
      <c r="J8" s="43"/>
      <c r="K8" s="11"/>
      <c r="L8" s="56"/>
    </row>
    <row r="9" spans="2:17" ht="15.75" x14ac:dyDescent="0.25">
      <c r="B9" s="55"/>
      <c r="C9" s="185" t="s">
        <v>197</v>
      </c>
      <c r="D9" s="49"/>
      <c r="E9" s="69"/>
      <c r="F9" s="246">
        <v>364165.28</v>
      </c>
      <c r="G9" s="246"/>
      <c r="H9" s="43"/>
      <c r="I9" s="43"/>
      <c r="J9" s="43"/>
      <c r="K9" s="11"/>
      <c r="L9" s="56"/>
    </row>
    <row r="10" spans="2:17" ht="15.75" x14ac:dyDescent="0.25">
      <c r="B10" s="55"/>
      <c r="C10" s="185" t="s">
        <v>198</v>
      </c>
      <c r="D10" s="49"/>
      <c r="E10" s="69"/>
      <c r="F10" s="246">
        <v>691533.69</v>
      </c>
      <c r="G10" s="246"/>
      <c r="H10" s="43"/>
      <c r="I10" s="43"/>
      <c r="J10" s="43"/>
      <c r="K10" s="11"/>
      <c r="L10" s="56"/>
    </row>
    <row r="11" spans="2:17" ht="15.75" x14ac:dyDescent="0.25">
      <c r="B11" s="55"/>
      <c r="C11" s="185" t="s">
        <v>199</v>
      </c>
      <c r="D11" s="49"/>
      <c r="E11" s="69"/>
      <c r="F11" s="246">
        <f>38723.03+1271.18+700</f>
        <v>40694.21</v>
      </c>
      <c r="G11" s="246"/>
      <c r="H11" s="43"/>
      <c r="I11" s="43"/>
      <c r="J11" s="43"/>
      <c r="K11" s="11"/>
      <c r="L11" s="56"/>
    </row>
    <row r="12" spans="2:17" ht="15.75" x14ac:dyDescent="0.25">
      <c r="B12" s="55"/>
      <c r="C12" s="198" t="s">
        <v>76</v>
      </c>
      <c r="D12" s="49"/>
      <c r="E12" s="69"/>
      <c r="F12" s="11"/>
      <c r="G12" s="11"/>
      <c r="H12" s="43">
        <v>108119.54</v>
      </c>
      <c r="I12" s="43">
        <v>108144.61</v>
      </c>
      <c r="J12" s="43"/>
      <c r="K12" s="11"/>
      <c r="L12" s="56"/>
    </row>
    <row r="13" spans="2:17" ht="15.75" x14ac:dyDescent="0.25">
      <c r="B13" s="55"/>
      <c r="C13" s="49" t="s">
        <v>249</v>
      </c>
      <c r="D13" s="49"/>
      <c r="E13" s="69"/>
      <c r="F13" s="11"/>
      <c r="G13" s="11"/>
      <c r="H13" s="43"/>
      <c r="I13" s="43"/>
      <c r="J13" s="43"/>
      <c r="K13" s="11"/>
      <c r="L13" s="56"/>
    </row>
    <row r="14" spans="2:17" ht="15.75" x14ac:dyDescent="0.25">
      <c r="B14" s="55"/>
      <c r="C14" s="198" t="s">
        <v>77</v>
      </c>
      <c r="D14" s="49"/>
      <c r="E14" s="69"/>
      <c r="F14" s="11"/>
      <c r="G14" s="11"/>
      <c r="H14" s="43">
        <v>66834.679999999993</v>
      </c>
      <c r="I14" s="43">
        <v>50427.89</v>
      </c>
      <c r="J14" s="43"/>
      <c r="K14" s="11"/>
      <c r="L14" s="56"/>
    </row>
    <row r="15" spans="2:17" ht="15.75" x14ac:dyDescent="0.25">
      <c r="B15" s="55"/>
      <c r="C15" s="49" t="s">
        <v>248</v>
      </c>
      <c r="D15" s="49"/>
      <c r="E15" s="69"/>
      <c r="F15" s="11"/>
      <c r="G15" s="11"/>
      <c r="H15" s="43"/>
      <c r="I15" s="43"/>
      <c r="J15" s="43"/>
      <c r="K15" s="11"/>
      <c r="L15" s="56"/>
      <c r="N15" s="47"/>
      <c r="O15" s="47"/>
      <c r="P15" s="47"/>
      <c r="Q15" s="47"/>
    </row>
    <row r="16" spans="2:17" ht="18.75" x14ac:dyDescent="0.3">
      <c r="B16" s="55"/>
      <c r="C16" s="14"/>
      <c r="D16" s="14"/>
      <c r="E16" s="82"/>
      <c r="F16" s="11"/>
      <c r="G16" s="11"/>
      <c r="H16" s="339">
        <f>SUM(H8:H15)</f>
        <v>1271347.32</v>
      </c>
      <c r="I16" s="339">
        <f>SUM(I8:I15)</f>
        <v>1254965.6000000001</v>
      </c>
      <c r="J16" s="43"/>
      <c r="K16" s="83"/>
      <c r="L16" s="56"/>
      <c r="N16" s="47"/>
      <c r="O16" s="47"/>
      <c r="P16" s="47"/>
      <c r="Q16" s="47"/>
    </row>
    <row r="17" spans="2:17" ht="18.75" x14ac:dyDescent="0.3">
      <c r="B17" s="55"/>
      <c r="C17" s="14"/>
      <c r="D17" s="14"/>
      <c r="E17" s="82"/>
      <c r="F17" s="11"/>
      <c r="G17" s="11"/>
      <c r="H17" s="11"/>
      <c r="I17" s="11"/>
      <c r="J17" s="11"/>
      <c r="K17" s="11"/>
      <c r="L17" s="313"/>
      <c r="N17" s="47"/>
      <c r="O17" s="47"/>
      <c r="P17" s="47"/>
      <c r="Q17" s="47"/>
    </row>
    <row r="18" spans="2:17" ht="18.75" x14ac:dyDescent="0.3">
      <c r="B18" s="55"/>
      <c r="C18" s="14" t="s">
        <v>79</v>
      </c>
      <c r="D18" s="14"/>
      <c r="E18" s="82"/>
      <c r="F18" s="11"/>
      <c r="G18" s="11"/>
      <c r="H18" s="83"/>
      <c r="I18" s="83"/>
      <c r="J18" s="83"/>
      <c r="K18" s="83"/>
      <c r="L18" s="56"/>
      <c r="N18" s="47"/>
      <c r="O18" s="47"/>
      <c r="P18" s="47"/>
      <c r="Q18" s="47"/>
    </row>
    <row r="19" spans="2:17" ht="18.75" x14ac:dyDescent="0.3">
      <c r="B19" s="55"/>
      <c r="C19" s="49" t="s">
        <v>75</v>
      </c>
      <c r="D19" s="14"/>
      <c r="E19" s="82"/>
      <c r="F19" s="11"/>
      <c r="G19" s="11"/>
      <c r="H19" s="66">
        <v>345032.48</v>
      </c>
      <c r="I19" s="66">
        <v>290224.24</v>
      </c>
      <c r="J19" s="66"/>
      <c r="K19" s="83"/>
      <c r="L19" s="56"/>
      <c r="N19" s="47"/>
      <c r="O19" s="47"/>
      <c r="P19" s="47"/>
      <c r="Q19" s="47"/>
    </row>
    <row r="20" spans="2:17" ht="18.75" x14ac:dyDescent="0.3">
      <c r="B20" s="55"/>
      <c r="C20" s="49" t="s">
        <v>76</v>
      </c>
      <c r="D20" s="14"/>
      <c r="E20" s="82"/>
      <c r="F20" s="11"/>
      <c r="G20" s="11"/>
      <c r="H20" s="66">
        <v>69860.509999999995</v>
      </c>
      <c r="I20" s="66">
        <v>61135.64</v>
      </c>
      <c r="J20" s="66"/>
      <c r="K20" s="83"/>
      <c r="L20" s="56"/>
      <c r="N20" s="47"/>
      <c r="O20" s="47"/>
      <c r="P20" s="47"/>
      <c r="Q20" s="47"/>
    </row>
    <row r="21" spans="2:17" ht="18.75" x14ac:dyDescent="0.3">
      <c r="B21" s="55"/>
      <c r="C21" s="49" t="s">
        <v>77</v>
      </c>
      <c r="D21" s="14"/>
      <c r="E21" s="82"/>
      <c r="F21" s="11"/>
      <c r="G21" s="11"/>
      <c r="H21" s="66">
        <v>46389.68</v>
      </c>
      <c r="I21" s="66">
        <v>40853.24</v>
      </c>
      <c r="J21" s="66"/>
      <c r="K21" s="83"/>
      <c r="L21" s="56"/>
      <c r="N21" s="47"/>
      <c r="O21" s="47"/>
      <c r="P21" s="47"/>
      <c r="Q21" s="47"/>
    </row>
    <row r="22" spans="2:17" ht="18.75" x14ac:dyDescent="0.3">
      <c r="B22" s="55"/>
      <c r="C22" s="14"/>
      <c r="D22" s="14"/>
      <c r="E22" s="82"/>
      <c r="F22" s="11"/>
      <c r="G22" s="11"/>
      <c r="H22" s="339">
        <f>SUM(H19:H21)</f>
        <v>461282.67</v>
      </c>
      <c r="I22" s="339">
        <f>SUM(I19:I21)</f>
        <v>392213.12</v>
      </c>
      <c r="J22" s="66"/>
      <c r="K22" s="83"/>
      <c r="L22" s="56"/>
      <c r="N22" s="47"/>
      <c r="O22" s="47"/>
      <c r="P22" s="47"/>
      <c r="Q22" s="47"/>
    </row>
    <row r="23" spans="2:17" x14ac:dyDescent="0.25">
      <c r="B23" s="55"/>
      <c r="C23" s="14"/>
      <c r="D23" s="14"/>
      <c r="E23" s="44"/>
      <c r="F23" s="44"/>
      <c r="G23" s="44"/>
      <c r="H23" s="11"/>
      <c r="I23" s="11"/>
      <c r="J23" s="11"/>
      <c r="K23" s="11"/>
      <c r="L23" s="56"/>
      <c r="N23" s="47"/>
      <c r="O23" s="47"/>
      <c r="P23" s="47"/>
      <c r="Q23" s="47"/>
    </row>
    <row r="24" spans="2:17" ht="9" customHeight="1" x14ac:dyDescent="0.25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60"/>
      <c r="N24" s="47"/>
      <c r="O24" s="47"/>
      <c r="P24" s="47"/>
      <c r="Q24" s="47"/>
    </row>
    <row r="26" spans="2:17" ht="10.5" hidden="1" customHeight="1" x14ac:dyDescent="0.25">
      <c r="B26" s="396" t="s">
        <v>303</v>
      </c>
      <c r="C26" s="401"/>
      <c r="D26" s="401"/>
      <c r="E26" s="401"/>
      <c r="F26" s="401"/>
      <c r="G26" s="401"/>
      <c r="H26" s="401"/>
      <c r="I26" s="401"/>
      <c r="J26" s="401"/>
      <c r="K26" s="401"/>
      <c r="L26" s="401"/>
    </row>
    <row r="27" spans="2:17" hidden="1" x14ac:dyDescent="0.25">
      <c r="B27" s="401"/>
      <c r="C27" s="401"/>
      <c r="D27" s="401"/>
      <c r="E27" s="401"/>
      <c r="F27" s="401"/>
      <c r="G27" s="401"/>
      <c r="H27" s="401"/>
      <c r="I27" s="401"/>
      <c r="J27" s="401"/>
      <c r="K27" s="401"/>
      <c r="L27" s="401"/>
    </row>
    <row r="28" spans="2:17" hidden="1" x14ac:dyDescent="0.25">
      <c r="B28" s="401"/>
      <c r="C28" s="401"/>
      <c r="D28" s="401"/>
      <c r="E28" s="401"/>
      <c r="F28" s="401"/>
      <c r="G28" s="401"/>
      <c r="H28" s="401"/>
      <c r="I28" s="401"/>
      <c r="J28" s="401"/>
      <c r="K28" s="401"/>
      <c r="L28" s="401"/>
    </row>
    <row r="29" spans="2:17" ht="1.5" customHeight="1" x14ac:dyDescent="0.25">
      <c r="B29" s="401"/>
      <c r="C29" s="401"/>
      <c r="D29" s="401"/>
      <c r="E29" s="401"/>
      <c r="F29" s="401"/>
      <c r="G29" s="401"/>
      <c r="H29" s="401"/>
      <c r="I29" s="401"/>
      <c r="J29" s="401"/>
      <c r="K29" s="401"/>
      <c r="L29" s="401"/>
    </row>
    <row r="30" spans="2:17" ht="0.75" hidden="1" customHeight="1" x14ac:dyDescent="0.25">
      <c r="B30" s="401"/>
      <c r="C30" s="401"/>
      <c r="D30" s="401"/>
      <c r="E30" s="401"/>
      <c r="F30" s="401"/>
      <c r="G30" s="401"/>
      <c r="H30" s="401"/>
      <c r="I30" s="401"/>
      <c r="J30" s="401"/>
      <c r="K30" s="401"/>
      <c r="L30" s="401"/>
    </row>
    <row r="31" spans="2:17" hidden="1" x14ac:dyDescent="0.25">
      <c r="B31" s="401"/>
      <c r="C31" s="401"/>
      <c r="D31" s="401"/>
      <c r="E31" s="401"/>
      <c r="F31" s="401"/>
      <c r="G31" s="401"/>
      <c r="H31" s="401"/>
      <c r="I31" s="401"/>
      <c r="J31" s="401"/>
      <c r="K31" s="401"/>
      <c r="L31" s="401"/>
    </row>
    <row r="32" spans="2:17" ht="76.5" customHeight="1" x14ac:dyDescent="0.25">
      <c r="B32" s="401"/>
      <c r="C32" s="401"/>
      <c r="D32" s="401"/>
      <c r="E32" s="401"/>
      <c r="F32" s="401"/>
      <c r="G32" s="401"/>
      <c r="H32" s="401"/>
      <c r="I32" s="401"/>
      <c r="J32" s="401"/>
      <c r="K32" s="401"/>
      <c r="L32" s="401"/>
    </row>
  </sheetData>
  <mergeCells count="2">
    <mergeCell ref="E2:L3"/>
    <mergeCell ref="B26:L3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1"/>
  <sheetViews>
    <sheetView zoomScale="80" zoomScaleNormal="80" workbookViewId="0">
      <selection activeCell="N22" sqref="N22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5703125" style="40" customWidth="1"/>
    <col min="4" max="4" width="14.140625" style="40" customWidth="1"/>
    <col min="5" max="8" width="19.85546875" style="40" customWidth="1"/>
    <col min="9" max="9" width="18.7109375" style="40" customWidth="1"/>
    <col min="10" max="10" width="17" style="40" customWidth="1"/>
    <col min="11" max="11" width="15.4257812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80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customHeight="1" thickTop="1" x14ac:dyDescent="0.25">
      <c r="B5" s="55"/>
      <c r="C5" s="45"/>
      <c r="D5" s="45"/>
      <c r="E5" s="45"/>
      <c r="F5" s="45"/>
      <c r="G5" s="45"/>
      <c r="H5" s="206"/>
      <c r="I5" s="43"/>
      <c r="J5" s="11"/>
      <c r="K5" s="56"/>
    </row>
    <row r="6" spans="2:16" ht="18.75" x14ac:dyDescent="0.3">
      <c r="B6" s="55"/>
      <c r="C6" s="11"/>
      <c r="D6" s="11"/>
      <c r="E6" s="17"/>
      <c r="F6" s="17"/>
      <c r="G6" s="46">
        <v>2021</v>
      </c>
      <c r="H6" s="46">
        <v>2020</v>
      </c>
      <c r="I6" s="46"/>
      <c r="J6" s="11"/>
      <c r="K6" s="56"/>
    </row>
    <row r="7" spans="2:16" ht="16.5" x14ac:dyDescent="0.3">
      <c r="B7" s="55"/>
      <c r="C7" s="64"/>
      <c r="D7" s="14"/>
      <c r="E7" s="17"/>
      <c r="F7" s="17"/>
      <c r="G7" s="44"/>
      <c r="H7" s="44"/>
      <c r="I7" s="44"/>
      <c r="J7" s="11"/>
      <c r="K7" s="56"/>
    </row>
    <row r="8" spans="2:16" ht="15.75" x14ac:dyDescent="0.25">
      <c r="B8" s="55"/>
      <c r="C8" s="39" t="s">
        <v>81</v>
      </c>
      <c r="D8" s="14"/>
      <c r="E8" s="17"/>
      <c r="F8" s="17"/>
      <c r="G8" s="44">
        <v>13739.4</v>
      </c>
      <c r="H8" s="44">
        <v>13739.4</v>
      </c>
      <c r="I8" s="44"/>
      <c r="J8" s="11"/>
      <c r="K8" s="56"/>
      <c r="M8" s="47"/>
      <c r="N8" s="47"/>
      <c r="O8" s="47"/>
      <c r="P8" s="47"/>
    </row>
    <row r="9" spans="2:16" ht="16.5" x14ac:dyDescent="0.3">
      <c r="B9" s="55"/>
      <c r="C9" s="64" t="s">
        <v>183</v>
      </c>
      <c r="D9" s="14"/>
      <c r="E9" s="17"/>
      <c r="F9" s="17"/>
      <c r="G9" s="44"/>
      <c r="H9" s="44"/>
      <c r="I9" s="44"/>
      <c r="J9" s="11"/>
      <c r="K9" s="56"/>
      <c r="M9" s="47"/>
      <c r="N9" s="47"/>
      <c r="O9" s="47"/>
      <c r="P9" s="47"/>
    </row>
    <row r="10" spans="2:16" ht="15.75" x14ac:dyDescent="0.25">
      <c r="B10" s="55"/>
      <c r="C10" s="39" t="s">
        <v>200</v>
      </c>
      <c r="D10" s="14"/>
      <c r="E10" s="17"/>
      <c r="F10" s="17"/>
      <c r="G10" s="44">
        <v>4301.49</v>
      </c>
      <c r="H10" s="44">
        <v>2648.95</v>
      </c>
      <c r="I10" s="44"/>
      <c r="J10" s="11"/>
      <c r="K10" s="56"/>
      <c r="M10" s="47"/>
      <c r="N10" s="47"/>
      <c r="O10" s="47"/>
      <c r="P10" s="47"/>
    </row>
    <row r="11" spans="2:16" ht="15.75" x14ac:dyDescent="0.25">
      <c r="B11" s="55"/>
      <c r="C11" s="39" t="s">
        <v>201</v>
      </c>
      <c r="D11" s="14"/>
      <c r="E11" s="17"/>
      <c r="F11" s="17"/>
      <c r="G11" s="44"/>
      <c r="H11" s="44"/>
      <c r="I11" s="44"/>
      <c r="J11" s="11"/>
      <c r="K11" s="56"/>
      <c r="M11" s="47"/>
      <c r="N11" s="47"/>
      <c r="O11" s="47"/>
      <c r="P11" s="47"/>
    </row>
    <row r="12" spans="2:16" ht="16.5" x14ac:dyDescent="0.3">
      <c r="B12" s="55"/>
      <c r="C12" s="64" t="s">
        <v>184</v>
      </c>
      <c r="D12" s="14"/>
      <c r="E12" s="17"/>
      <c r="F12" s="17"/>
      <c r="G12" s="44">
        <v>-12303.17</v>
      </c>
      <c r="H12" s="44">
        <v>-10657.35</v>
      </c>
      <c r="I12" s="44"/>
      <c r="J12" s="11"/>
      <c r="K12" s="56"/>
      <c r="M12" s="47"/>
      <c r="N12" s="47"/>
      <c r="O12" s="47"/>
      <c r="P12" s="47"/>
    </row>
    <row r="13" spans="2:16" ht="18.75" x14ac:dyDescent="0.3">
      <c r="B13" s="55"/>
      <c r="C13" s="14"/>
      <c r="D13" s="14"/>
      <c r="E13" s="17"/>
      <c r="F13" s="17"/>
      <c r="G13" s="339">
        <f>SUM(G8:G12)</f>
        <v>5737.7199999999993</v>
      </c>
      <c r="H13" s="339">
        <f>SUM(H8:H12)</f>
        <v>5730.9999999999982</v>
      </c>
      <c r="I13" s="44"/>
      <c r="J13" s="11"/>
      <c r="K13" s="56"/>
      <c r="M13" s="47"/>
      <c r="N13" s="47"/>
      <c r="O13" s="47"/>
      <c r="P13" s="47"/>
    </row>
    <row r="14" spans="2:16" ht="9" customHeight="1" x14ac:dyDescent="0.25">
      <c r="B14" s="58"/>
      <c r="C14" s="59"/>
      <c r="D14" s="59"/>
      <c r="E14" s="59"/>
      <c r="F14" s="59"/>
      <c r="G14" s="59"/>
      <c r="H14" s="59"/>
      <c r="I14" s="59"/>
      <c r="J14" s="59"/>
      <c r="K14" s="60"/>
      <c r="M14" s="47"/>
      <c r="N14" s="47"/>
      <c r="O14" s="47"/>
      <c r="P14" s="47"/>
    </row>
    <row r="15" spans="2:16" x14ac:dyDescent="0.25">
      <c r="M15" s="47"/>
      <c r="N15" s="47"/>
      <c r="O15" s="47"/>
      <c r="P15" s="47"/>
    </row>
    <row r="16" spans="2:16" ht="15" customHeight="1" x14ac:dyDescent="0.25">
      <c r="B16" s="396" t="s">
        <v>328</v>
      </c>
      <c r="C16" s="396"/>
      <c r="D16" s="396"/>
      <c r="E16" s="396"/>
      <c r="F16" s="396"/>
      <c r="G16" s="396"/>
      <c r="H16" s="396"/>
      <c r="I16" s="396"/>
      <c r="J16" s="396"/>
      <c r="K16" s="396"/>
    </row>
    <row r="17" spans="2:11" ht="15" customHeight="1" x14ac:dyDescent="0.25">
      <c r="B17" s="396"/>
      <c r="C17" s="396"/>
      <c r="D17" s="396"/>
      <c r="E17" s="396"/>
      <c r="F17" s="396"/>
      <c r="G17" s="396"/>
      <c r="H17" s="396"/>
      <c r="I17" s="396"/>
      <c r="J17" s="396"/>
      <c r="K17" s="396"/>
    </row>
    <row r="18" spans="2:11" ht="15" customHeight="1" x14ac:dyDescent="0.25">
      <c r="B18" s="396"/>
      <c r="C18" s="396"/>
      <c r="D18" s="396"/>
      <c r="E18" s="396"/>
      <c r="F18" s="396"/>
      <c r="G18" s="396"/>
      <c r="H18" s="396"/>
      <c r="I18" s="396"/>
      <c r="J18" s="396"/>
      <c r="K18" s="396"/>
    </row>
    <row r="19" spans="2:11" ht="15" customHeight="1" x14ac:dyDescent="0.25">
      <c r="B19" s="396"/>
      <c r="C19" s="396"/>
      <c r="D19" s="396"/>
      <c r="E19" s="396"/>
      <c r="F19" s="396"/>
      <c r="G19" s="396"/>
      <c r="H19" s="396"/>
      <c r="I19" s="396"/>
      <c r="J19" s="396"/>
      <c r="K19" s="396"/>
    </row>
    <row r="20" spans="2:11" ht="15" customHeight="1" x14ac:dyDescent="0.25">
      <c r="B20" s="396"/>
      <c r="C20" s="396"/>
      <c r="D20" s="396"/>
      <c r="E20" s="396"/>
      <c r="F20" s="396"/>
      <c r="G20" s="396"/>
      <c r="H20" s="396"/>
      <c r="I20" s="396"/>
      <c r="J20" s="396"/>
      <c r="K20" s="396"/>
    </row>
    <row r="21" spans="2:11" ht="3.75" customHeight="1" x14ac:dyDescent="0.25">
      <c r="B21" s="396"/>
      <c r="C21" s="396"/>
      <c r="D21" s="396"/>
      <c r="E21" s="396"/>
      <c r="F21" s="396"/>
      <c r="G21" s="396"/>
      <c r="H21" s="396"/>
      <c r="I21" s="396"/>
      <c r="J21" s="396"/>
      <c r="K21" s="396"/>
    </row>
  </sheetData>
  <mergeCells count="2">
    <mergeCell ref="E2:K3"/>
    <mergeCell ref="B16:K2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P42"/>
  <sheetViews>
    <sheetView zoomScale="80" zoomScaleNormal="80" workbookViewId="0">
      <selection activeCell="L37" sqref="L37"/>
    </sheetView>
  </sheetViews>
  <sheetFormatPr baseColWidth="10" defaultColWidth="11.42578125" defaultRowHeight="15" x14ac:dyDescent="0.25"/>
  <cols>
    <col min="1" max="1" width="2" style="40" customWidth="1"/>
    <col min="2" max="2" width="17.5703125" style="40" customWidth="1"/>
    <col min="3" max="4" width="14.140625" style="40" customWidth="1"/>
    <col min="5" max="8" width="19.85546875" style="40" customWidth="1"/>
    <col min="9" max="9" width="20" style="40" customWidth="1"/>
    <col min="10" max="10" width="17" style="40" customWidth="1"/>
    <col min="11" max="11" width="0.570312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187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customHeight="1" thickTop="1" x14ac:dyDescent="0.25">
      <c r="B5" s="55"/>
      <c r="C5" s="45"/>
      <c r="D5" s="45"/>
      <c r="E5" s="45"/>
      <c r="F5" s="45"/>
      <c r="G5" s="43"/>
      <c r="H5" s="206"/>
      <c r="I5" s="43"/>
      <c r="J5" s="11"/>
      <c r="K5" s="56"/>
    </row>
    <row r="6" spans="2:16" ht="18.75" x14ac:dyDescent="0.3">
      <c r="B6" s="55"/>
      <c r="C6" s="11"/>
      <c r="D6" s="11"/>
      <c r="E6" s="17"/>
      <c r="F6" s="17"/>
      <c r="G6" s="46">
        <v>2021</v>
      </c>
      <c r="H6" s="46">
        <v>2020</v>
      </c>
      <c r="I6" s="46"/>
      <c r="J6" s="11"/>
      <c r="K6" s="56"/>
    </row>
    <row r="7" spans="2:16" ht="18.75" x14ac:dyDescent="0.3">
      <c r="B7" s="55"/>
      <c r="C7" s="11"/>
      <c r="D7" s="11"/>
      <c r="E7" s="17"/>
      <c r="F7" s="17"/>
      <c r="G7" s="46"/>
      <c r="H7" s="46"/>
      <c r="I7" s="46"/>
      <c r="J7" s="11"/>
      <c r="K7" s="56"/>
    </row>
    <row r="8" spans="2:16" ht="15.75" x14ac:dyDescent="0.25">
      <c r="B8" s="74"/>
      <c r="C8" s="17"/>
      <c r="D8" s="14"/>
      <c r="E8" s="17"/>
      <c r="F8" s="17"/>
      <c r="G8" s="44"/>
      <c r="H8" s="44">
        <v>1056.18</v>
      </c>
      <c r="I8" s="44"/>
      <c r="J8" s="11"/>
      <c r="K8" s="56"/>
    </row>
    <row r="9" spans="2:16" ht="16.5" x14ac:dyDescent="0.3">
      <c r="B9" s="318"/>
      <c r="C9" s="17"/>
      <c r="D9" s="14"/>
      <c r="E9" s="212"/>
      <c r="F9" s="212"/>
      <c r="G9" s="44"/>
      <c r="H9" s="44"/>
      <c r="I9" s="44"/>
      <c r="J9" s="11"/>
      <c r="K9" s="56"/>
      <c r="M9" s="47"/>
      <c r="N9" s="47"/>
      <c r="O9" s="47"/>
      <c r="P9" s="47"/>
    </row>
    <row r="10" spans="2:16" ht="15.75" x14ac:dyDescent="0.25">
      <c r="B10" s="319" t="s">
        <v>83</v>
      </c>
      <c r="C10" s="17"/>
      <c r="D10" s="320"/>
      <c r="E10" s="17"/>
      <c r="F10" s="17"/>
      <c r="G10" s="44">
        <v>7674.4</v>
      </c>
      <c r="H10" s="44">
        <v>7674.4</v>
      </c>
      <c r="I10" s="44"/>
      <c r="J10" s="11"/>
      <c r="K10" s="56"/>
      <c r="M10" s="47"/>
      <c r="N10" s="47"/>
      <c r="O10" s="47"/>
      <c r="P10" s="47"/>
    </row>
    <row r="11" spans="2:16" ht="15.75" x14ac:dyDescent="0.25">
      <c r="B11" s="320" t="s">
        <v>280</v>
      </c>
      <c r="C11" s="17"/>
      <c r="D11" s="320"/>
      <c r="E11" s="17"/>
      <c r="F11" s="17"/>
      <c r="G11" s="44"/>
      <c r="H11" s="44"/>
      <c r="I11" s="44"/>
      <c r="J11" s="11"/>
      <c r="K11" s="56"/>
      <c r="M11" s="47"/>
      <c r="N11" s="47"/>
      <c r="O11" s="47"/>
      <c r="P11" s="47"/>
    </row>
    <row r="12" spans="2:16" x14ac:dyDescent="0.25">
      <c r="B12" s="293" t="s">
        <v>281</v>
      </c>
      <c r="C12" s="17"/>
      <c r="D12" s="14"/>
      <c r="E12" s="17"/>
      <c r="F12" s="17"/>
      <c r="G12" s="50"/>
      <c r="H12" s="50"/>
      <c r="I12" s="44"/>
      <c r="J12" s="11"/>
      <c r="K12" s="56"/>
      <c r="M12" s="47"/>
      <c r="N12" s="47"/>
      <c r="O12" s="47"/>
      <c r="P12" s="47"/>
    </row>
    <row r="13" spans="2:16" ht="18.75" x14ac:dyDescent="0.3">
      <c r="B13" s="293" t="s">
        <v>282</v>
      </c>
      <c r="C13" s="14"/>
      <c r="D13" s="14"/>
      <c r="E13" s="17"/>
      <c r="F13" s="17"/>
      <c r="G13" s="339">
        <f>SUM(G8:G11)</f>
        <v>7674.4</v>
      </c>
      <c r="H13" s="339">
        <f>SUM(H8:H11)</f>
        <v>8730.58</v>
      </c>
      <c r="I13" s="44"/>
      <c r="J13" s="11"/>
      <c r="K13" s="56"/>
      <c r="M13" s="47"/>
      <c r="N13" s="47"/>
      <c r="O13" s="47"/>
      <c r="P13" s="47"/>
    </row>
    <row r="14" spans="2:16" ht="9" customHeight="1" x14ac:dyDescent="0.25">
      <c r="B14" s="58"/>
      <c r="C14" s="59"/>
      <c r="D14" s="59"/>
      <c r="E14" s="59"/>
      <c r="F14" s="59"/>
      <c r="G14" s="59"/>
      <c r="H14" s="59"/>
      <c r="I14" s="59"/>
      <c r="J14" s="59"/>
      <c r="K14" s="60"/>
      <c r="M14" s="47"/>
      <c r="N14" s="47"/>
      <c r="O14" s="47"/>
      <c r="P14" s="47"/>
    </row>
    <row r="15" spans="2:16" x14ac:dyDescent="0.25">
      <c r="M15" s="47"/>
      <c r="N15" s="47"/>
      <c r="O15" s="47"/>
      <c r="P15" s="47"/>
    </row>
    <row r="16" spans="2:16" x14ac:dyDescent="0.25">
      <c r="B16" s="396" t="s">
        <v>299</v>
      </c>
      <c r="C16" s="401"/>
      <c r="D16" s="401"/>
      <c r="E16" s="401"/>
      <c r="F16" s="401"/>
      <c r="G16" s="401"/>
      <c r="H16" s="401"/>
      <c r="I16" s="401"/>
      <c r="J16" s="401"/>
      <c r="K16" s="401"/>
    </row>
    <row r="17" spans="1:11" x14ac:dyDescent="0.25">
      <c r="B17" s="401"/>
      <c r="C17" s="401"/>
      <c r="D17" s="401"/>
      <c r="E17" s="401"/>
      <c r="F17" s="401"/>
      <c r="G17" s="401"/>
      <c r="H17" s="401"/>
      <c r="I17" s="401"/>
      <c r="J17" s="401"/>
      <c r="K17" s="401"/>
    </row>
    <row r="18" spans="1:11" x14ac:dyDescent="0.25">
      <c r="B18" s="401"/>
      <c r="C18" s="401"/>
      <c r="D18" s="401"/>
      <c r="E18" s="401"/>
      <c r="F18" s="401"/>
      <c r="G18" s="401"/>
      <c r="H18" s="401"/>
      <c r="I18" s="401"/>
      <c r="J18" s="401"/>
      <c r="K18" s="401"/>
    </row>
    <row r="19" spans="1:11" hidden="1" x14ac:dyDescent="0.25">
      <c r="B19" s="401"/>
      <c r="C19" s="401"/>
      <c r="D19" s="401"/>
      <c r="E19" s="401"/>
      <c r="F19" s="401"/>
      <c r="G19" s="401"/>
      <c r="H19" s="401"/>
      <c r="I19" s="401"/>
      <c r="J19" s="401"/>
      <c r="K19" s="401"/>
    </row>
    <row r="20" spans="1:11" ht="6.75" hidden="1" customHeight="1" x14ac:dyDescent="0.25">
      <c r="B20" s="401"/>
      <c r="C20" s="401"/>
      <c r="D20" s="401"/>
      <c r="E20" s="401"/>
      <c r="F20" s="401"/>
      <c r="G20" s="401"/>
      <c r="H20" s="401"/>
      <c r="I20" s="401"/>
      <c r="J20" s="401"/>
      <c r="K20" s="401"/>
    </row>
    <row r="21" spans="1:11" hidden="1" x14ac:dyDescent="0.25">
      <c r="B21" s="401"/>
      <c r="C21" s="401"/>
      <c r="D21" s="401"/>
      <c r="E21" s="401"/>
      <c r="F21" s="401"/>
      <c r="G21" s="401"/>
      <c r="H21" s="401"/>
      <c r="I21" s="401"/>
      <c r="J21" s="401"/>
      <c r="K21" s="401"/>
    </row>
    <row r="23" spans="1:11" x14ac:dyDescent="0.25">
      <c r="A23" s="53"/>
      <c r="B23" s="54"/>
      <c r="C23" s="54"/>
      <c r="D23" s="391" t="s">
        <v>188</v>
      </c>
      <c r="E23" s="391"/>
      <c r="F23" s="391"/>
      <c r="G23" s="391"/>
      <c r="H23" s="391"/>
      <c r="I23" s="391"/>
      <c r="J23" s="392"/>
    </row>
    <row r="24" spans="1:11" ht="39" customHeight="1" thickBot="1" x14ac:dyDescent="0.3">
      <c r="A24" s="55"/>
      <c r="B24" s="41"/>
      <c r="C24" s="41"/>
      <c r="D24" s="393"/>
      <c r="E24" s="393"/>
      <c r="F24" s="393"/>
      <c r="G24" s="393"/>
      <c r="H24" s="393"/>
      <c r="I24" s="393"/>
      <c r="J24" s="394"/>
    </row>
    <row r="25" spans="1:11" ht="14.45" customHeight="1" thickTop="1" thickBo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3"/>
    </row>
    <row r="26" spans="1:11" ht="15.75" hidden="1" thickTop="1" x14ac:dyDescent="0.25">
      <c r="A26" s="55"/>
      <c r="B26" s="11"/>
      <c r="C26" s="11"/>
      <c r="D26" s="11"/>
      <c r="E26" s="11"/>
      <c r="F26" s="11"/>
      <c r="G26" s="11"/>
      <c r="H26" s="11"/>
      <c r="I26" s="11"/>
      <c r="J26" s="56"/>
    </row>
    <row r="27" spans="1:11" ht="15.75" hidden="1" x14ac:dyDescent="0.25">
      <c r="A27" s="55"/>
      <c r="B27" s="395"/>
      <c r="C27" s="395"/>
      <c r="D27" s="395"/>
      <c r="E27" s="206"/>
      <c r="F27" s="43"/>
      <c r="G27" s="206"/>
      <c r="H27" s="43"/>
      <c r="I27" s="11"/>
      <c r="J27" s="56"/>
    </row>
    <row r="28" spans="1:11" ht="19.5" thickTop="1" x14ac:dyDescent="0.3">
      <c r="A28" s="55"/>
      <c r="B28" s="11"/>
      <c r="C28" s="11"/>
      <c r="D28" s="17"/>
      <c r="E28" s="17"/>
      <c r="F28" s="46"/>
      <c r="G28" s="46">
        <v>2021</v>
      </c>
      <c r="H28" s="46">
        <v>2020</v>
      </c>
      <c r="I28" s="46"/>
      <c r="J28" s="56"/>
    </row>
    <row r="29" spans="1:11" ht="18.75" x14ac:dyDescent="0.3">
      <c r="A29" s="55"/>
      <c r="B29" s="11"/>
      <c r="C29" s="11"/>
      <c r="D29" s="17"/>
      <c r="E29" s="17"/>
      <c r="F29" s="46"/>
      <c r="G29" s="46"/>
      <c r="H29" s="46"/>
      <c r="I29" s="46"/>
      <c r="J29" s="56"/>
    </row>
    <row r="30" spans="1:11" ht="15.75" x14ac:dyDescent="0.25">
      <c r="A30" s="55"/>
      <c r="B30" s="198" t="s">
        <v>82</v>
      </c>
      <c r="C30" s="14"/>
      <c r="D30" s="17"/>
      <c r="E30" s="17"/>
      <c r="F30" s="44"/>
      <c r="G30" s="44">
        <v>57116.71</v>
      </c>
      <c r="H30" s="44">
        <f>54331.22+121564.5</f>
        <v>175895.72</v>
      </c>
      <c r="I30" s="44"/>
      <c r="J30" s="56"/>
    </row>
    <row r="31" spans="1:11" ht="15.75" x14ac:dyDescent="0.25">
      <c r="A31" s="55"/>
      <c r="B31" s="198" t="s">
        <v>302</v>
      </c>
      <c r="C31" s="14"/>
      <c r="D31" s="17"/>
      <c r="E31" s="17"/>
      <c r="F31" s="44"/>
      <c r="G31" s="44"/>
      <c r="H31" s="44"/>
      <c r="I31" s="44"/>
      <c r="J31" s="56"/>
    </row>
    <row r="32" spans="1:11" ht="15.75" x14ac:dyDescent="0.25">
      <c r="A32" s="55"/>
      <c r="B32" s="198" t="s">
        <v>301</v>
      </c>
      <c r="C32" s="14"/>
      <c r="D32" s="17"/>
      <c r="E32" s="17"/>
      <c r="F32" s="44"/>
      <c r="G32" s="44"/>
      <c r="H32" s="44"/>
      <c r="I32" s="44"/>
      <c r="J32" s="56"/>
    </row>
    <row r="33" spans="1:10" ht="16.5" x14ac:dyDescent="0.3">
      <c r="A33" s="55"/>
      <c r="B33" s="64"/>
      <c r="C33" s="14"/>
      <c r="D33" s="212"/>
      <c r="E33" s="212"/>
      <c r="F33" s="44"/>
      <c r="G33" s="44"/>
      <c r="H33" s="44"/>
      <c r="I33" s="44"/>
      <c r="J33" s="56"/>
    </row>
    <row r="34" spans="1:10" ht="18.75" x14ac:dyDescent="0.3">
      <c r="A34" s="55"/>
      <c r="B34" s="14"/>
      <c r="C34" s="14"/>
      <c r="D34" s="17"/>
      <c r="E34" s="17"/>
      <c r="F34" s="44"/>
      <c r="G34" s="339">
        <f>SUM(G30:G33)</f>
        <v>57116.71</v>
      </c>
      <c r="H34" s="339">
        <f>SUM(H30:H33)</f>
        <v>175895.72</v>
      </c>
      <c r="I34" s="44"/>
      <c r="J34" s="56"/>
    </row>
    <row r="35" spans="1:10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60"/>
    </row>
    <row r="37" spans="1:10" x14ac:dyDescent="0.25">
      <c r="A37" s="396" t="s">
        <v>300</v>
      </c>
      <c r="B37" s="401"/>
      <c r="C37" s="401"/>
      <c r="D37" s="401"/>
      <c r="E37" s="401"/>
      <c r="F37" s="401"/>
      <c r="G37" s="401"/>
      <c r="H37" s="401"/>
      <c r="I37" s="401"/>
      <c r="J37" s="401"/>
    </row>
    <row r="38" spans="1:10" x14ac:dyDescent="0.25">
      <c r="A38" s="401"/>
      <c r="B38" s="401"/>
      <c r="C38" s="401"/>
      <c r="D38" s="401"/>
      <c r="E38" s="401"/>
      <c r="F38" s="401"/>
      <c r="G38" s="401"/>
      <c r="H38" s="401"/>
      <c r="I38" s="401"/>
      <c r="J38" s="401"/>
    </row>
    <row r="39" spans="1:10" x14ac:dyDescent="0.25">
      <c r="A39" s="401"/>
      <c r="B39" s="401"/>
      <c r="C39" s="401"/>
      <c r="D39" s="401"/>
      <c r="E39" s="401"/>
      <c r="F39" s="401"/>
      <c r="G39" s="401"/>
      <c r="H39" s="401"/>
      <c r="I39" s="401"/>
      <c r="J39" s="401"/>
    </row>
    <row r="40" spans="1:10" ht="5.25" customHeight="1" x14ac:dyDescent="0.25">
      <c r="A40" s="401"/>
      <c r="B40" s="401"/>
      <c r="C40" s="401"/>
      <c r="D40" s="401"/>
      <c r="E40" s="401"/>
      <c r="F40" s="401"/>
      <c r="G40" s="401"/>
      <c r="H40" s="401"/>
      <c r="I40" s="401"/>
      <c r="J40" s="401"/>
    </row>
    <row r="41" spans="1:10" ht="1.5" customHeight="1" x14ac:dyDescent="0.25">
      <c r="A41" s="401"/>
      <c r="B41" s="401"/>
      <c r="C41" s="401"/>
      <c r="D41" s="401"/>
      <c r="E41" s="401"/>
      <c r="F41" s="401"/>
      <c r="G41" s="401"/>
      <c r="H41" s="401"/>
      <c r="I41" s="401"/>
      <c r="J41" s="401"/>
    </row>
    <row r="42" spans="1:10" hidden="1" x14ac:dyDescent="0.25">
      <c r="A42" s="401"/>
      <c r="B42" s="401"/>
      <c r="C42" s="401"/>
      <c r="D42" s="401"/>
      <c r="E42" s="401"/>
      <c r="F42" s="401"/>
      <c r="G42" s="401"/>
      <c r="H42" s="401"/>
      <c r="I42" s="401"/>
      <c r="J42" s="401"/>
    </row>
  </sheetData>
  <mergeCells count="5">
    <mergeCell ref="A37:J42"/>
    <mergeCell ref="E2:K3"/>
    <mergeCell ref="B16:K21"/>
    <mergeCell ref="D23:J24"/>
    <mergeCell ref="B27:D27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5"/>
  <sheetViews>
    <sheetView zoomScale="80" zoomScaleNormal="80" workbookViewId="0">
      <selection activeCell="C6" sqref="C6:G15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6" width="19.85546875" style="40" customWidth="1"/>
    <col min="7" max="7" width="20.42578125" style="40" customWidth="1"/>
    <col min="8" max="8" width="21.85546875" style="40" customWidth="1"/>
    <col min="9" max="9" width="17.42578125" style="40" customWidth="1"/>
    <col min="10" max="10" width="17" style="40" customWidth="1"/>
    <col min="11" max="11" width="2.710937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22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customHeight="1" thickTop="1" x14ac:dyDescent="0.25">
      <c r="B5" s="55"/>
      <c r="C5" s="45"/>
      <c r="D5" s="45"/>
      <c r="E5" s="45"/>
      <c r="F5" s="45"/>
      <c r="G5" s="45"/>
      <c r="H5" s="206"/>
      <c r="I5" s="43"/>
      <c r="J5" s="11"/>
      <c r="K5" s="56"/>
    </row>
    <row r="6" spans="2:16" ht="18.75" x14ac:dyDescent="0.3">
      <c r="B6" s="55"/>
      <c r="C6" s="11"/>
      <c r="D6" s="11"/>
      <c r="E6" s="46"/>
      <c r="F6" s="46"/>
      <c r="G6" s="46">
        <v>2021</v>
      </c>
      <c r="H6" s="46">
        <v>2020</v>
      </c>
      <c r="I6" s="46"/>
      <c r="J6" s="11"/>
      <c r="K6" s="56"/>
    </row>
    <row r="7" spans="2:16" ht="18.75" x14ac:dyDescent="0.3">
      <c r="B7" s="55"/>
      <c r="C7" s="85" t="s">
        <v>84</v>
      </c>
      <c r="D7" s="49"/>
      <c r="E7" s="46"/>
      <c r="F7" s="86"/>
      <c r="G7" s="46"/>
      <c r="H7" s="46"/>
      <c r="I7" s="46"/>
      <c r="J7" s="11"/>
      <c r="K7" s="56"/>
    </row>
    <row r="8" spans="2:16" ht="18.75" x14ac:dyDescent="0.3">
      <c r="B8" s="55"/>
      <c r="C8" s="67" t="s">
        <v>85</v>
      </c>
      <c r="D8" s="67"/>
      <c r="E8" s="46"/>
      <c r="F8" s="86"/>
      <c r="G8" s="86">
        <v>7771.13</v>
      </c>
      <c r="H8" s="86">
        <v>27706</v>
      </c>
      <c r="I8" s="86"/>
      <c r="J8" s="11"/>
      <c r="K8" s="56"/>
    </row>
    <row r="9" spans="2:16" ht="18.75" hidden="1" x14ac:dyDescent="0.3">
      <c r="B9" s="55"/>
      <c r="C9" s="67" t="s">
        <v>260</v>
      </c>
      <c r="D9" s="87"/>
      <c r="E9" s="46"/>
      <c r="F9" s="86"/>
      <c r="G9" s="86"/>
      <c r="H9" s="86"/>
      <c r="I9" s="86"/>
      <c r="J9" s="11"/>
      <c r="K9" s="56"/>
    </row>
    <row r="10" spans="2:16" ht="18.75" x14ac:dyDescent="0.3">
      <c r="B10" s="55"/>
      <c r="C10" s="67" t="s">
        <v>305</v>
      </c>
      <c r="D10" s="87"/>
      <c r="E10" s="46"/>
      <c r="F10" s="86"/>
      <c r="G10" s="86">
        <v>417</v>
      </c>
      <c r="H10" s="86">
        <v>592</v>
      </c>
      <c r="I10" s="86"/>
      <c r="J10" s="11"/>
      <c r="K10" s="56"/>
    </row>
    <row r="11" spans="2:16" ht="18.75" x14ac:dyDescent="0.3">
      <c r="B11" s="55"/>
      <c r="C11" s="88" t="s">
        <v>86</v>
      </c>
      <c r="D11" s="87"/>
      <c r="E11" s="46"/>
      <c r="F11" s="86"/>
      <c r="G11" s="86"/>
      <c r="H11" s="86"/>
      <c r="I11" s="86"/>
      <c r="J11" s="11"/>
      <c r="K11" s="56"/>
    </row>
    <row r="12" spans="2:16" ht="18.75" x14ac:dyDescent="0.3">
      <c r="B12" s="55"/>
      <c r="C12" s="67" t="s">
        <v>306</v>
      </c>
      <c r="D12" s="87"/>
      <c r="E12" s="46"/>
      <c r="F12" s="86"/>
      <c r="G12" s="86">
        <v>3478.72</v>
      </c>
      <c r="H12" s="86">
        <v>3462.74</v>
      </c>
      <c r="I12" s="86"/>
      <c r="J12" s="11"/>
      <c r="K12" s="56"/>
    </row>
    <row r="13" spans="2:16" ht="18.75" x14ac:dyDescent="0.3">
      <c r="B13" s="55"/>
      <c r="C13" s="67" t="s">
        <v>307</v>
      </c>
      <c r="D13" s="87"/>
      <c r="E13" s="46"/>
      <c r="F13" s="86"/>
      <c r="G13" s="86">
        <v>521.91</v>
      </c>
      <c r="H13" s="86">
        <v>510.23</v>
      </c>
      <c r="I13" s="86"/>
      <c r="J13" s="11"/>
      <c r="K13" s="56"/>
    </row>
    <row r="14" spans="2:16" ht="18.75" x14ac:dyDescent="0.3">
      <c r="B14" s="55"/>
      <c r="C14" s="67" t="s">
        <v>359</v>
      </c>
      <c r="D14" s="87"/>
      <c r="E14" s="46"/>
      <c r="F14" s="86"/>
      <c r="G14" s="86">
        <v>52964</v>
      </c>
      <c r="H14" s="86"/>
      <c r="I14" s="86"/>
      <c r="J14" s="11"/>
      <c r="K14" s="56"/>
    </row>
    <row r="15" spans="2:16" ht="18.75" x14ac:dyDescent="0.3">
      <c r="B15" s="55"/>
      <c r="C15" s="14"/>
      <c r="D15" s="14"/>
      <c r="E15" s="82"/>
      <c r="F15" s="44"/>
      <c r="G15" s="341">
        <f>SUM(G8:G14)</f>
        <v>65152.76</v>
      </c>
      <c r="H15" s="341">
        <f>SUM(H8:H14)</f>
        <v>32270.969999999998</v>
      </c>
      <c r="I15" s="86"/>
      <c r="J15" s="11"/>
      <c r="K15" s="56"/>
      <c r="M15" s="47"/>
      <c r="N15" s="47"/>
      <c r="O15" s="47"/>
      <c r="P15" s="47"/>
    </row>
    <row r="16" spans="2:16" x14ac:dyDescent="0.25">
      <c r="B16" s="55"/>
      <c r="C16" s="14"/>
      <c r="D16" s="14"/>
      <c r="E16" s="44"/>
      <c r="F16" s="44"/>
      <c r="G16" s="44"/>
      <c r="H16" s="44"/>
      <c r="I16" s="86"/>
      <c r="J16" s="11"/>
      <c r="K16" s="56"/>
      <c r="M16" s="47"/>
      <c r="N16" s="47"/>
      <c r="O16" s="47"/>
      <c r="P16" s="47"/>
    </row>
    <row r="17" spans="2:16" ht="9" customHeight="1" x14ac:dyDescent="0.25">
      <c r="B17" s="58"/>
      <c r="C17" s="59"/>
      <c r="D17" s="59"/>
      <c r="E17" s="59"/>
      <c r="F17" s="59"/>
      <c r="G17" s="59"/>
      <c r="H17" s="59"/>
      <c r="I17" s="59"/>
      <c r="J17" s="59"/>
      <c r="K17" s="60"/>
      <c r="M17" s="47"/>
      <c r="N17" s="47"/>
      <c r="O17" s="47"/>
      <c r="P17" s="47"/>
    </row>
    <row r="19" spans="2:16" x14ac:dyDescent="0.25">
      <c r="B19" s="396" t="s">
        <v>304</v>
      </c>
      <c r="C19" s="405"/>
      <c r="D19" s="405"/>
      <c r="E19" s="405"/>
      <c r="F19" s="405"/>
      <c r="G19" s="405"/>
      <c r="H19" s="405"/>
      <c r="I19" s="405"/>
      <c r="J19" s="405"/>
      <c r="K19" s="405"/>
    </row>
    <row r="20" spans="2:16" x14ac:dyDescent="0.25">
      <c r="B20" s="405"/>
      <c r="C20" s="405"/>
      <c r="D20" s="405"/>
      <c r="E20" s="405"/>
      <c r="F20" s="405"/>
      <c r="G20" s="405"/>
      <c r="H20" s="405"/>
      <c r="I20" s="405"/>
      <c r="J20" s="405"/>
      <c r="K20" s="405"/>
    </row>
    <row r="21" spans="2:16" x14ac:dyDescent="0.25">
      <c r="B21" s="405"/>
      <c r="C21" s="405"/>
      <c r="D21" s="405"/>
      <c r="E21" s="405"/>
      <c r="F21" s="405"/>
      <c r="G21" s="405"/>
      <c r="H21" s="405"/>
      <c r="I21" s="405"/>
      <c r="J21" s="405"/>
      <c r="K21" s="405"/>
    </row>
    <row r="22" spans="2:16" ht="12.75" customHeight="1" x14ac:dyDescent="0.25">
      <c r="B22" s="405"/>
      <c r="C22" s="405"/>
      <c r="D22" s="405"/>
      <c r="E22" s="405"/>
      <c r="F22" s="405"/>
      <c r="G22" s="405"/>
      <c r="H22" s="405"/>
      <c r="I22" s="405"/>
      <c r="J22" s="405"/>
      <c r="K22" s="405"/>
    </row>
    <row r="23" spans="2:16" hidden="1" x14ac:dyDescent="0.25">
      <c r="B23" s="405"/>
      <c r="C23" s="405"/>
      <c r="D23" s="405"/>
      <c r="E23" s="405"/>
      <c r="F23" s="405"/>
      <c r="G23" s="405"/>
      <c r="H23" s="405"/>
      <c r="I23" s="405"/>
      <c r="J23" s="405"/>
      <c r="K23" s="405"/>
    </row>
    <row r="24" spans="2:16" hidden="1" x14ac:dyDescent="0.25">
      <c r="B24" s="405"/>
      <c r="C24" s="405"/>
      <c r="D24" s="405"/>
      <c r="E24" s="405"/>
      <c r="F24" s="405"/>
      <c r="G24" s="405"/>
      <c r="H24" s="405"/>
      <c r="I24" s="405"/>
      <c r="J24" s="405"/>
      <c r="K24" s="405"/>
    </row>
    <row r="25" spans="2:16" hidden="1" x14ac:dyDescent="0.25">
      <c r="B25" s="405"/>
      <c r="C25" s="405"/>
      <c r="D25" s="405"/>
      <c r="E25" s="405"/>
      <c r="F25" s="405"/>
      <c r="G25" s="405"/>
      <c r="H25" s="405"/>
      <c r="I25" s="405"/>
      <c r="J25" s="405"/>
      <c r="K25" s="405"/>
    </row>
  </sheetData>
  <mergeCells count="2">
    <mergeCell ref="E2:K3"/>
    <mergeCell ref="B19:K2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0"/>
  <sheetViews>
    <sheetView zoomScale="80" zoomScaleNormal="80" workbookViewId="0">
      <selection activeCell="C6" sqref="C6:G12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8" width="19.85546875" style="40" customWidth="1"/>
    <col min="9" max="9" width="20" style="40" customWidth="1"/>
    <col min="10" max="10" width="17" style="40" customWidth="1"/>
    <col min="11" max="11" width="2.710937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23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9.5" thickTop="1" x14ac:dyDescent="0.3">
      <c r="B5" s="55"/>
      <c r="C5" s="45"/>
      <c r="D5" s="45"/>
      <c r="E5" s="45"/>
      <c r="F5" s="45"/>
      <c r="G5" s="46">
        <v>2021</v>
      </c>
      <c r="H5" s="46">
        <v>2020</v>
      </c>
      <c r="I5" s="46"/>
      <c r="J5" s="11"/>
      <c r="K5" s="56"/>
    </row>
    <row r="6" spans="2:16" ht="18.75" x14ac:dyDescent="0.3">
      <c r="B6" s="55"/>
      <c r="C6" s="197"/>
      <c r="D6" s="197"/>
      <c r="E6" s="197"/>
      <c r="F6" s="197"/>
      <c r="G6" s="46"/>
      <c r="H6" s="46"/>
      <c r="I6" s="46"/>
      <c r="J6" s="11"/>
      <c r="K6" s="56"/>
    </row>
    <row r="7" spans="2:16" ht="21" customHeight="1" x14ac:dyDescent="0.25">
      <c r="B7" s="55"/>
      <c r="C7" s="67" t="s">
        <v>250</v>
      </c>
      <c r="D7" s="87"/>
      <c r="E7" s="89"/>
      <c r="F7" s="45"/>
      <c r="G7" s="44">
        <v>13038.71</v>
      </c>
      <c r="H7" s="44">
        <v>14043.92</v>
      </c>
      <c r="I7" s="44"/>
      <c r="J7" s="11"/>
      <c r="K7" s="56"/>
    </row>
    <row r="8" spans="2:16" ht="15.75" x14ac:dyDescent="0.25">
      <c r="B8" s="55"/>
      <c r="C8" s="67" t="s">
        <v>262</v>
      </c>
      <c r="D8" s="87"/>
      <c r="E8" s="89"/>
      <c r="F8" s="17"/>
      <c r="G8" s="44">
        <v>23647.279999999999</v>
      </c>
      <c r="H8" s="44">
        <v>22195.26</v>
      </c>
      <c r="I8" s="44"/>
      <c r="J8" s="11"/>
      <c r="K8" s="56"/>
    </row>
    <row r="9" spans="2:16" ht="15.75" x14ac:dyDescent="0.25">
      <c r="B9" s="55"/>
      <c r="C9" s="67" t="s">
        <v>261</v>
      </c>
      <c r="D9" s="87"/>
      <c r="E9" s="89"/>
      <c r="F9" s="17"/>
      <c r="G9" s="44">
        <v>7872.32</v>
      </c>
      <c r="H9" s="44">
        <v>7747.67</v>
      </c>
      <c r="I9" s="44"/>
      <c r="J9" s="11"/>
      <c r="K9" s="56"/>
      <c r="M9" s="47"/>
      <c r="N9" s="47"/>
      <c r="O9" s="47"/>
      <c r="P9" s="47"/>
    </row>
    <row r="10" spans="2:16" ht="15.75" x14ac:dyDescent="0.25">
      <c r="B10" s="55"/>
      <c r="C10" s="67" t="s">
        <v>263</v>
      </c>
      <c r="D10" s="87"/>
      <c r="E10" s="89"/>
      <c r="F10" s="17"/>
      <c r="G10" s="44">
        <v>4798.5200000000004</v>
      </c>
      <c r="H10" s="44">
        <v>4724.74</v>
      </c>
      <c r="I10" s="302"/>
      <c r="J10" s="303"/>
      <c r="K10" s="304"/>
      <c r="M10" s="47"/>
      <c r="N10" s="47"/>
      <c r="O10" s="47"/>
      <c r="P10" s="47"/>
    </row>
    <row r="11" spans="2:16" ht="15.75" x14ac:dyDescent="0.25">
      <c r="B11" s="55"/>
      <c r="C11" s="67" t="s">
        <v>358</v>
      </c>
      <c r="D11" s="87"/>
      <c r="E11" s="89"/>
      <c r="F11" s="17"/>
      <c r="G11" s="44">
        <v>16399.21</v>
      </c>
      <c r="H11" s="44"/>
      <c r="I11" s="44"/>
      <c r="J11" s="11"/>
      <c r="K11" s="56"/>
      <c r="M11" s="47"/>
      <c r="N11" s="47"/>
      <c r="O11" s="47"/>
      <c r="P11" s="47"/>
    </row>
    <row r="12" spans="2:16" ht="18.75" x14ac:dyDescent="0.3">
      <c r="B12" s="55"/>
      <c r="C12" s="75"/>
      <c r="D12" s="14"/>
      <c r="E12" s="17"/>
      <c r="F12" s="17"/>
      <c r="G12" s="342">
        <f>SUM(G7:G11)</f>
        <v>65756.040000000008</v>
      </c>
      <c r="H12" s="342">
        <f>SUM(H7:H10)</f>
        <v>48711.59</v>
      </c>
      <c r="I12" s="44"/>
      <c r="J12" s="11"/>
      <c r="K12" s="56"/>
      <c r="M12" s="47"/>
      <c r="N12" s="47"/>
      <c r="O12" s="47"/>
      <c r="P12" s="47"/>
    </row>
    <row r="13" spans="2:16" x14ac:dyDescent="0.25">
      <c r="B13" s="55"/>
      <c r="C13" s="14"/>
      <c r="D13" s="14"/>
      <c r="E13" s="17"/>
      <c r="F13" s="17"/>
      <c r="G13" s="11"/>
      <c r="H13" s="11"/>
      <c r="I13" s="44"/>
      <c r="J13" s="11"/>
      <c r="K13" s="56"/>
      <c r="M13" s="47"/>
      <c r="N13" s="47"/>
      <c r="O13" s="47"/>
      <c r="P13" s="47"/>
    </row>
    <row r="15" spans="2:16" x14ac:dyDescent="0.25">
      <c r="B15" s="396" t="s">
        <v>308</v>
      </c>
      <c r="C15" s="397"/>
      <c r="D15" s="397"/>
      <c r="E15" s="397"/>
      <c r="F15" s="397"/>
      <c r="G15" s="397"/>
      <c r="H15" s="397"/>
      <c r="I15" s="397"/>
      <c r="J15" s="397"/>
      <c r="K15" s="397"/>
    </row>
    <row r="16" spans="2:16" x14ac:dyDescent="0.25">
      <c r="B16" s="397"/>
      <c r="C16" s="397"/>
      <c r="D16" s="397"/>
      <c r="E16" s="397"/>
      <c r="F16" s="397"/>
      <c r="G16" s="397"/>
      <c r="H16" s="397"/>
      <c r="I16" s="397"/>
      <c r="J16" s="397"/>
      <c r="K16" s="397"/>
    </row>
    <row r="17" spans="2:11" x14ac:dyDescent="0.25">
      <c r="B17" s="397"/>
      <c r="C17" s="397"/>
      <c r="D17" s="397"/>
      <c r="E17" s="397"/>
      <c r="F17" s="397"/>
      <c r="G17" s="397"/>
      <c r="H17" s="397"/>
      <c r="I17" s="397"/>
      <c r="J17" s="397"/>
      <c r="K17" s="397"/>
    </row>
    <row r="18" spans="2:11" x14ac:dyDescent="0.25">
      <c r="B18" s="397"/>
      <c r="C18" s="397"/>
      <c r="D18" s="397"/>
      <c r="E18" s="397"/>
      <c r="F18" s="397"/>
      <c r="G18" s="397"/>
      <c r="H18" s="397"/>
      <c r="I18" s="397"/>
      <c r="J18" s="397"/>
      <c r="K18" s="397"/>
    </row>
    <row r="19" spans="2:11" ht="3.75" customHeight="1" x14ac:dyDescent="0.25">
      <c r="B19" s="397"/>
      <c r="C19" s="397"/>
      <c r="D19" s="397"/>
      <c r="E19" s="397"/>
      <c r="F19" s="397"/>
      <c r="G19" s="397"/>
      <c r="H19" s="397"/>
      <c r="I19" s="397"/>
      <c r="J19" s="397"/>
      <c r="K19" s="397"/>
    </row>
    <row r="20" spans="2:11" hidden="1" x14ac:dyDescent="0.25">
      <c r="B20" s="397"/>
      <c r="C20" s="397"/>
      <c r="D20" s="397"/>
      <c r="E20" s="397"/>
      <c r="F20" s="397"/>
      <c r="G20" s="397"/>
      <c r="H20" s="397"/>
      <c r="I20" s="397"/>
      <c r="J20" s="397"/>
      <c r="K20" s="397"/>
    </row>
  </sheetData>
  <mergeCells count="2">
    <mergeCell ref="E2:K3"/>
    <mergeCell ref="B15:K20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382"/>
  <sheetViews>
    <sheetView topLeftCell="B2" workbookViewId="0">
      <selection activeCell="G9" sqref="G9"/>
    </sheetView>
  </sheetViews>
  <sheetFormatPr baseColWidth="10" defaultRowHeight="15.75" x14ac:dyDescent="0.25"/>
  <cols>
    <col min="1" max="1" width="3.28515625" style="16" hidden="1" customWidth="1"/>
    <col min="2" max="2" width="40.85546875" customWidth="1"/>
    <col min="3" max="3" width="5.140625" style="29" hidden="1" customWidth="1"/>
    <col min="4" max="4" width="13.42578125" customWidth="1"/>
    <col min="5" max="5" width="10.7109375" hidden="1" customWidth="1"/>
    <col min="6" max="6" width="0.5703125" customWidth="1"/>
    <col min="7" max="7" width="44.7109375" customWidth="1"/>
    <col min="8" max="8" width="4.7109375" style="33" hidden="1" customWidth="1"/>
    <col min="9" max="9" width="10.7109375" customWidth="1"/>
    <col min="10" max="10" width="10.7109375" hidden="1" customWidth="1"/>
    <col min="11" max="11" width="0.7109375" customWidth="1"/>
    <col min="12" max="12" width="6.28515625" customWidth="1"/>
    <col min="13" max="13" width="0.7109375" hidden="1" customWidth="1"/>
  </cols>
  <sheetData>
    <row r="1" spans="1:13" hidden="1" x14ac:dyDescent="0.25">
      <c r="B1" s="17"/>
      <c r="C1" s="26"/>
      <c r="D1" s="17"/>
      <c r="E1" s="17"/>
      <c r="F1" s="17"/>
      <c r="G1" s="17"/>
      <c r="H1" s="30"/>
    </row>
    <row r="2" spans="1:13" ht="9" customHeight="1" thickBot="1" x14ac:dyDescent="0.3">
      <c r="B2" s="17"/>
      <c r="C2" s="26"/>
      <c r="D2" s="17"/>
      <c r="E2" s="17"/>
      <c r="F2" s="17"/>
      <c r="G2" s="17"/>
      <c r="H2" s="30"/>
    </row>
    <row r="3" spans="1:13" ht="21" customHeight="1" x14ac:dyDescent="0.25">
      <c r="A3" s="18"/>
      <c r="B3" s="363" t="s">
        <v>360</v>
      </c>
      <c r="C3" s="363"/>
      <c r="D3" s="363"/>
      <c r="E3" s="363"/>
      <c r="F3" s="363"/>
      <c r="G3" s="363"/>
      <c r="H3" s="363"/>
      <c r="I3" s="363"/>
      <c r="J3" s="363"/>
      <c r="K3" s="238"/>
    </row>
    <row r="4" spans="1:13" ht="21" x14ac:dyDescent="0.35">
      <c r="A4" s="19"/>
      <c r="B4" s="364"/>
      <c r="C4" s="364"/>
      <c r="D4" s="364"/>
      <c r="E4" s="364"/>
      <c r="F4" s="364"/>
      <c r="G4" s="364"/>
      <c r="H4" s="364"/>
      <c r="I4" s="364"/>
      <c r="J4" s="364"/>
      <c r="K4" s="239"/>
      <c r="L4" s="180"/>
      <c r="M4" s="180"/>
    </row>
    <row r="5" spans="1:13" ht="15.75" customHeight="1" x14ac:dyDescent="0.35">
      <c r="A5" s="19"/>
      <c r="B5" s="3"/>
      <c r="C5" s="146" t="s">
        <v>112</v>
      </c>
      <c r="D5" s="240" t="s">
        <v>96</v>
      </c>
      <c r="E5" s="240"/>
      <c r="F5" s="240"/>
      <c r="G5" s="240"/>
      <c r="H5" s="179"/>
      <c r="I5" s="179"/>
      <c r="J5" s="179"/>
      <c r="K5" s="241"/>
      <c r="L5" s="179"/>
      <c r="M5" s="179"/>
    </row>
    <row r="6" spans="1:13" ht="17.25" customHeight="1" x14ac:dyDescent="0.35">
      <c r="A6" s="19"/>
      <c r="B6" s="7"/>
      <c r="C6" s="146" t="s">
        <v>110</v>
      </c>
      <c r="D6" s="240">
        <v>20481892296</v>
      </c>
      <c r="E6" s="240"/>
      <c r="F6" s="114"/>
      <c r="G6" s="179"/>
      <c r="H6" s="179"/>
      <c r="I6" s="179"/>
      <c r="J6" s="179"/>
      <c r="K6" s="241"/>
      <c r="L6" s="179"/>
      <c r="M6" s="179"/>
    </row>
    <row r="7" spans="1:13" ht="17.25" customHeight="1" x14ac:dyDescent="0.35">
      <c r="A7" s="365" t="s">
        <v>196</v>
      </c>
      <c r="B7" s="366"/>
      <c r="C7" s="366"/>
      <c r="D7" s="366"/>
      <c r="E7" s="366"/>
      <c r="F7" s="366"/>
      <c r="G7" s="366"/>
      <c r="H7" s="366"/>
      <c r="I7" s="366"/>
      <c r="J7" s="366"/>
      <c r="K7" s="367"/>
      <c r="L7" s="179"/>
      <c r="M7" s="179"/>
    </row>
    <row r="8" spans="1:13" ht="15" x14ac:dyDescent="0.25">
      <c r="A8" s="19"/>
      <c r="B8" s="8" t="s">
        <v>0</v>
      </c>
      <c r="C8" s="242" t="s">
        <v>14</v>
      </c>
      <c r="D8" s="3"/>
      <c r="E8" s="3"/>
      <c r="F8" s="3"/>
      <c r="G8" s="8" t="s">
        <v>1</v>
      </c>
      <c r="H8" s="243" t="s">
        <v>14</v>
      </c>
      <c r="I8" s="3"/>
      <c r="J8" s="3"/>
      <c r="K8" s="20"/>
    </row>
    <row r="9" spans="1:13" x14ac:dyDescent="0.25">
      <c r="A9" s="19"/>
      <c r="B9" s="9" t="s">
        <v>2</v>
      </c>
      <c r="C9" s="35"/>
      <c r="D9" s="181">
        <v>2021</v>
      </c>
      <c r="E9" s="181">
        <v>2020</v>
      </c>
      <c r="F9" s="4"/>
      <c r="G9" s="9" t="s">
        <v>3</v>
      </c>
      <c r="H9" s="31"/>
      <c r="I9" s="181">
        <v>2021</v>
      </c>
      <c r="J9" s="181">
        <v>2020</v>
      </c>
      <c r="K9" s="20"/>
    </row>
    <row r="10" spans="1:13" ht="15" customHeight="1" x14ac:dyDescent="0.25">
      <c r="A10" s="19">
        <v>10</v>
      </c>
      <c r="B10" s="210" t="s">
        <v>15</v>
      </c>
      <c r="C10" s="334" t="s">
        <v>32</v>
      </c>
      <c r="D10" s="305">
        <v>1142143.6200000001</v>
      </c>
      <c r="E10" s="305">
        <v>1131061.6200000001</v>
      </c>
      <c r="F10" s="15"/>
      <c r="G10" s="210" t="s">
        <v>22</v>
      </c>
      <c r="H10" s="337" t="s">
        <v>43</v>
      </c>
      <c r="I10" s="358">
        <f>12188.76+52964</f>
        <v>65152.76</v>
      </c>
      <c r="J10" s="305">
        <v>32270.97</v>
      </c>
      <c r="K10" s="22"/>
      <c r="L10" s="15"/>
    </row>
    <row r="11" spans="1:13" ht="15" customHeight="1" x14ac:dyDescent="0.25">
      <c r="A11" s="19">
        <v>12</v>
      </c>
      <c r="B11" s="210" t="s">
        <v>16</v>
      </c>
      <c r="C11" s="335" t="s">
        <v>33</v>
      </c>
      <c r="D11" s="323">
        <v>20058</v>
      </c>
      <c r="E11" s="305">
        <v>21775.5</v>
      </c>
      <c r="F11" s="15"/>
      <c r="G11" s="210" t="s">
        <v>23</v>
      </c>
      <c r="H11" s="337" t="s">
        <v>44</v>
      </c>
      <c r="I11" s="329">
        <v>65756</v>
      </c>
      <c r="J11" s="305">
        <v>48711.59</v>
      </c>
      <c r="K11" s="22"/>
      <c r="L11" s="15"/>
    </row>
    <row r="12" spans="1:13" ht="15" customHeight="1" x14ac:dyDescent="0.25">
      <c r="A12" s="19">
        <v>14</v>
      </c>
      <c r="B12" s="210" t="s">
        <v>31</v>
      </c>
      <c r="C12" s="335" t="s">
        <v>34</v>
      </c>
      <c r="D12" s="323">
        <v>1512.34</v>
      </c>
      <c r="E12" s="305">
        <v>16413.63</v>
      </c>
      <c r="F12" s="15"/>
      <c r="G12" s="210" t="s">
        <v>24</v>
      </c>
      <c r="H12" s="337" t="s">
        <v>45</v>
      </c>
      <c r="I12" s="236">
        <v>523278.82000000007</v>
      </c>
      <c r="J12" s="305">
        <v>851782.59</v>
      </c>
      <c r="K12" s="22"/>
      <c r="L12" s="15"/>
    </row>
    <row r="13" spans="1:13" ht="15" customHeight="1" x14ac:dyDescent="0.25">
      <c r="A13" s="19">
        <v>16</v>
      </c>
      <c r="B13" s="210" t="s">
        <v>17</v>
      </c>
      <c r="C13" s="335" t="s">
        <v>35</v>
      </c>
      <c r="D13" s="323">
        <v>494.1</v>
      </c>
      <c r="E13" s="305">
        <v>1483.76</v>
      </c>
      <c r="F13" s="15"/>
      <c r="G13" s="210" t="s">
        <v>25</v>
      </c>
      <c r="H13" s="337" t="s">
        <v>46</v>
      </c>
      <c r="I13" s="236">
        <v>35272.959999999999</v>
      </c>
      <c r="J13" s="305">
        <v>34861.519999999997</v>
      </c>
      <c r="K13" s="22"/>
      <c r="L13" s="15"/>
    </row>
    <row r="14" spans="1:13" ht="15" customHeight="1" x14ac:dyDescent="0.25">
      <c r="A14" s="19">
        <v>18</v>
      </c>
      <c r="B14" s="210" t="s">
        <v>18</v>
      </c>
      <c r="C14" s="335" t="s">
        <v>36</v>
      </c>
      <c r="D14" s="323">
        <v>3083.51</v>
      </c>
      <c r="E14" s="305">
        <v>5611.33</v>
      </c>
      <c r="F14" s="15"/>
      <c r="G14" s="210" t="s">
        <v>191</v>
      </c>
      <c r="H14" s="337" t="s">
        <v>47</v>
      </c>
      <c r="I14" s="236">
        <v>8218.44</v>
      </c>
      <c r="J14" s="305">
        <v>48173.1</v>
      </c>
      <c r="K14" s="20"/>
    </row>
    <row r="15" spans="1:13" ht="15" customHeight="1" x14ac:dyDescent="0.25">
      <c r="A15" s="19"/>
      <c r="B15" s="210" t="s">
        <v>69</v>
      </c>
      <c r="C15" s="335" t="s">
        <v>237</v>
      </c>
      <c r="D15" s="323">
        <v>-2835</v>
      </c>
      <c r="E15" s="305">
        <v>0</v>
      </c>
      <c r="F15" s="15"/>
      <c r="H15"/>
      <c r="I15" s="236"/>
      <c r="J15" s="305"/>
      <c r="K15" s="20"/>
    </row>
    <row r="16" spans="1:13" ht="15" x14ac:dyDescent="0.25">
      <c r="A16" s="19">
        <v>20</v>
      </c>
      <c r="B16" s="210" t="s">
        <v>19</v>
      </c>
      <c r="C16" s="335" t="s">
        <v>37</v>
      </c>
      <c r="D16" s="323">
        <v>2321769.5699999998</v>
      </c>
      <c r="E16" s="305">
        <v>2213241.75</v>
      </c>
      <c r="F16" s="15"/>
      <c r="H16"/>
      <c r="I16" s="236"/>
      <c r="J16" s="305"/>
      <c r="K16" s="20"/>
    </row>
    <row r="17" spans="1:12" ht="15" customHeight="1" x14ac:dyDescent="0.25">
      <c r="A17" s="19">
        <v>25</v>
      </c>
      <c r="B17" s="210" t="s">
        <v>20</v>
      </c>
      <c r="C17" s="335" t="s">
        <v>38</v>
      </c>
      <c r="D17" s="323">
        <v>0</v>
      </c>
      <c r="E17" s="305">
        <v>0</v>
      </c>
      <c r="F17" s="15"/>
      <c r="G17" s="15"/>
      <c r="H17" s="34"/>
      <c r="I17" s="236"/>
      <c r="J17" s="305"/>
      <c r="K17" s="20"/>
    </row>
    <row r="18" spans="1:12" ht="15" customHeight="1" x14ac:dyDescent="0.25">
      <c r="A18" s="19"/>
      <c r="B18" s="210" t="s">
        <v>227</v>
      </c>
      <c r="C18" s="335" t="s">
        <v>38</v>
      </c>
      <c r="D18" s="323">
        <v>80.06</v>
      </c>
      <c r="E18" s="305">
        <v>579.20000000000005</v>
      </c>
      <c r="F18" s="15"/>
      <c r="G18" s="15"/>
      <c r="H18" s="34"/>
      <c r="I18" s="236"/>
      <c r="J18" s="305"/>
      <c r="K18" s="20"/>
    </row>
    <row r="19" spans="1:12" ht="15" x14ac:dyDescent="0.25">
      <c r="A19" s="19"/>
      <c r="B19" s="210" t="s">
        <v>189</v>
      </c>
      <c r="C19" s="335" t="s">
        <v>39</v>
      </c>
      <c r="D19" s="323">
        <v>89159.18</v>
      </c>
      <c r="E19" s="305">
        <v>65968.28</v>
      </c>
      <c r="F19" s="15"/>
      <c r="G19" s="15"/>
      <c r="H19" s="34"/>
      <c r="I19" s="236"/>
      <c r="J19" s="305"/>
      <c r="K19" s="20"/>
    </row>
    <row r="20" spans="1:12" thickBot="1" x14ac:dyDescent="0.3">
      <c r="A20" s="19">
        <v>37</v>
      </c>
      <c r="B20" s="211" t="s">
        <v>185</v>
      </c>
      <c r="C20" s="336" t="s">
        <v>42</v>
      </c>
      <c r="D20" s="323">
        <v>7674.4</v>
      </c>
      <c r="E20" s="305">
        <v>8730.2000000000007</v>
      </c>
      <c r="F20" s="15"/>
      <c r="G20" s="15"/>
      <c r="H20" s="34"/>
      <c r="I20" s="236"/>
      <c r="J20" s="305"/>
      <c r="K20" s="20"/>
    </row>
    <row r="21" spans="1:12" thickBot="1" x14ac:dyDescent="0.3">
      <c r="A21" s="19"/>
      <c r="B21" s="10" t="s">
        <v>12</v>
      </c>
      <c r="C21" s="35"/>
      <c r="D21" s="331">
        <f>SUM(D10:D20)</f>
        <v>3583139.7800000003</v>
      </c>
      <c r="E21" s="331">
        <f>SUM(E10:E20)</f>
        <v>3464865.27</v>
      </c>
      <c r="F21" s="6"/>
      <c r="G21" s="10" t="s">
        <v>4</v>
      </c>
      <c r="H21" s="34"/>
      <c r="I21" s="331">
        <f>SUM(I10:I14)</f>
        <v>697678.98</v>
      </c>
      <c r="J21" s="331">
        <f>SUM(J10:J14)</f>
        <v>1015799.7699999999</v>
      </c>
      <c r="K21" s="20"/>
    </row>
    <row r="22" spans="1:12" ht="15" x14ac:dyDescent="0.25">
      <c r="A22" s="19"/>
      <c r="B22" s="9" t="s">
        <v>5</v>
      </c>
      <c r="C22" s="35"/>
      <c r="D22" s="323"/>
      <c r="E22" s="305"/>
      <c r="F22" s="5"/>
      <c r="G22" s="9" t="s">
        <v>8</v>
      </c>
      <c r="H22" s="34"/>
      <c r="I22" s="236"/>
      <c r="J22" s="305"/>
      <c r="K22" s="20"/>
    </row>
    <row r="23" spans="1:12" ht="15" customHeight="1" x14ac:dyDescent="0.25">
      <c r="A23" s="19">
        <v>33</v>
      </c>
      <c r="B23" s="211" t="s">
        <v>181</v>
      </c>
      <c r="C23" s="336" t="s">
        <v>40</v>
      </c>
      <c r="D23" s="323">
        <v>810064.65000000014</v>
      </c>
      <c r="E23" s="305">
        <v>862752.48</v>
      </c>
      <c r="F23" s="15"/>
      <c r="G23" s="210" t="s">
        <v>26</v>
      </c>
      <c r="H23" s="337" t="s">
        <v>46</v>
      </c>
      <c r="I23" s="305">
        <v>93789.29</v>
      </c>
      <c r="J23" s="305">
        <v>93789.29</v>
      </c>
      <c r="K23" s="22"/>
      <c r="L23" s="15"/>
    </row>
    <row r="24" spans="1:12" ht="15" x14ac:dyDescent="0.25">
      <c r="A24" s="19">
        <v>34</v>
      </c>
      <c r="B24" s="211" t="s">
        <v>182</v>
      </c>
      <c r="C24" s="336" t="s">
        <v>41</v>
      </c>
      <c r="D24" s="323">
        <v>5737.78</v>
      </c>
      <c r="E24" s="305">
        <v>5730.9999999999982</v>
      </c>
      <c r="F24" s="15"/>
      <c r="G24" s="210" t="s">
        <v>192</v>
      </c>
      <c r="H24" s="337" t="s">
        <v>47</v>
      </c>
      <c r="I24" s="332">
        <v>1051267.72</v>
      </c>
      <c r="J24" s="305">
        <v>1341556.47</v>
      </c>
      <c r="K24" s="22"/>
      <c r="L24" s="15"/>
    </row>
    <row r="25" spans="1:12" thickBot="1" x14ac:dyDescent="0.3">
      <c r="A25" s="19">
        <v>37</v>
      </c>
      <c r="B25" s="211" t="s">
        <v>186</v>
      </c>
      <c r="C25" s="336" t="s">
        <v>42</v>
      </c>
      <c r="D25" s="323">
        <v>57116.71</v>
      </c>
      <c r="E25" s="305">
        <f>184626.3-E20</f>
        <v>175896.09999999998</v>
      </c>
      <c r="F25" s="15"/>
      <c r="G25" s="210" t="s">
        <v>215</v>
      </c>
      <c r="H25" s="337" t="s">
        <v>213</v>
      </c>
      <c r="I25" s="236">
        <v>284830.60895000002</v>
      </c>
      <c r="J25" s="305">
        <v>378142.37</v>
      </c>
      <c r="K25" s="22"/>
      <c r="L25" s="15"/>
    </row>
    <row r="26" spans="1:12" thickBot="1" x14ac:dyDescent="0.3">
      <c r="A26" s="19"/>
      <c r="B26" s="10" t="s">
        <v>6</v>
      </c>
      <c r="C26" s="34"/>
      <c r="D26" s="333">
        <f>SUM(D23:D25)</f>
        <v>872919.14000000013</v>
      </c>
      <c r="E26" s="331">
        <f>SUM(E23:E25)</f>
        <v>1044379.58</v>
      </c>
      <c r="F26" s="6"/>
      <c r="G26" s="10" t="s">
        <v>9</v>
      </c>
      <c r="H26" s="34"/>
      <c r="I26" s="331">
        <f>SUM(I23:I25)</f>
        <v>1429887.61895</v>
      </c>
      <c r="J26" s="331">
        <f>SUM(J23:J25)</f>
        <v>1813488.13</v>
      </c>
      <c r="K26" s="20"/>
    </row>
    <row r="27" spans="1:12" ht="15" x14ac:dyDescent="0.25">
      <c r="A27" s="19"/>
      <c r="B27" s="10"/>
      <c r="C27" s="34"/>
      <c r="D27" s="324"/>
      <c r="F27" s="6"/>
      <c r="G27" s="10"/>
      <c r="H27" s="34"/>
      <c r="J27" s="305"/>
      <c r="K27" s="20"/>
    </row>
    <row r="28" spans="1:12" ht="15" x14ac:dyDescent="0.25">
      <c r="A28" s="19"/>
      <c r="B28" s="10"/>
      <c r="C28" s="34"/>
      <c r="F28" s="6"/>
      <c r="G28" s="10" t="s">
        <v>10</v>
      </c>
      <c r="H28" s="34"/>
      <c r="I28" s="234">
        <f>I21+I26</f>
        <v>2127566.59895</v>
      </c>
      <c r="J28" s="234">
        <f>J21+J26</f>
        <v>2829287.9</v>
      </c>
      <c r="K28" s="20"/>
    </row>
    <row r="29" spans="1:12" ht="15" x14ac:dyDescent="0.25">
      <c r="A29" s="19"/>
      <c r="B29" s="3"/>
      <c r="C29" s="34"/>
      <c r="F29" s="5"/>
      <c r="G29" s="8" t="s">
        <v>11</v>
      </c>
      <c r="H29" s="34"/>
      <c r="J29" s="305"/>
      <c r="K29" s="20"/>
    </row>
    <row r="30" spans="1:12" ht="15" x14ac:dyDescent="0.25">
      <c r="A30" s="19"/>
      <c r="B30" s="12"/>
      <c r="C30" s="34"/>
      <c r="F30" s="2"/>
      <c r="G30" s="21" t="s">
        <v>27</v>
      </c>
      <c r="H30" s="337" t="s">
        <v>48</v>
      </c>
      <c r="I30" s="332">
        <v>1793518.48</v>
      </c>
      <c r="J30" s="305">
        <v>1342208.54</v>
      </c>
      <c r="K30" s="22"/>
      <c r="L30" s="15"/>
    </row>
    <row r="31" spans="1:12" ht="15" x14ac:dyDescent="0.25">
      <c r="A31" s="19"/>
      <c r="B31" s="1"/>
      <c r="C31" s="34"/>
      <c r="F31" s="1"/>
      <c r="G31" s="21" t="s">
        <v>28</v>
      </c>
      <c r="H31" s="337" t="s">
        <v>49</v>
      </c>
      <c r="I31" s="305">
        <v>203868.76</v>
      </c>
      <c r="J31" s="305">
        <v>184146.26</v>
      </c>
      <c r="K31" s="22"/>
      <c r="L31" s="15"/>
    </row>
    <row r="32" spans="1:12" ht="15" x14ac:dyDescent="0.25">
      <c r="A32" s="19"/>
      <c r="B32" s="1"/>
      <c r="C32" s="34"/>
      <c r="F32" s="1"/>
      <c r="G32" s="21" t="s">
        <v>174</v>
      </c>
      <c r="H32" s="337" t="s">
        <v>50</v>
      </c>
      <c r="I32" s="305">
        <f>122311.51+31290.59</f>
        <v>153602.1</v>
      </c>
      <c r="J32" s="305">
        <v>122311.51</v>
      </c>
      <c r="K32" s="22"/>
      <c r="L32" s="15"/>
    </row>
    <row r="33" spans="1:14" thickBot="1" x14ac:dyDescent="0.3">
      <c r="A33" s="19"/>
      <c r="B33" s="1"/>
      <c r="C33" s="34"/>
      <c r="F33" s="1"/>
      <c r="G33" s="21" t="s">
        <v>29</v>
      </c>
      <c r="H33" s="337" t="s">
        <v>50</v>
      </c>
      <c r="I33" s="305">
        <v>177503</v>
      </c>
      <c r="J33" s="305">
        <v>31290.59</v>
      </c>
      <c r="K33" s="22"/>
      <c r="L33" s="15"/>
    </row>
    <row r="34" spans="1:14" thickBot="1" x14ac:dyDescent="0.3">
      <c r="A34" s="19"/>
      <c r="B34" s="1"/>
      <c r="C34" s="34"/>
      <c r="F34" s="1"/>
      <c r="G34" s="10" t="s">
        <v>30</v>
      </c>
      <c r="H34" s="34"/>
      <c r="I34" s="333">
        <f>SUM(I30:I33)</f>
        <v>2328492.34</v>
      </c>
      <c r="J34" s="331">
        <f>SUM(J30:J33)</f>
        <v>1679956.9000000001</v>
      </c>
      <c r="K34" s="23"/>
    </row>
    <row r="35" spans="1:14" thickBot="1" x14ac:dyDescent="0.3">
      <c r="A35" s="19"/>
      <c r="B35" s="1"/>
      <c r="C35" s="34"/>
      <c r="F35" s="1"/>
      <c r="G35" s="1"/>
      <c r="H35" s="34"/>
      <c r="J35" s="305"/>
      <c r="K35" s="20"/>
    </row>
    <row r="36" spans="1:14" thickBot="1" x14ac:dyDescent="0.3">
      <c r="A36" s="19"/>
      <c r="B36" s="13" t="s">
        <v>7</v>
      </c>
      <c r="C36" s="34"/>
      <c r="D36" s="330">
        <f>SUM(D21+D26)</f>
        <v>4456058.92</v>
      </c>
      <c r="E36" s="330">
        <f>SUM(E21+E26)</f>
        <v>4509244.8499999996</v>
      </c>
      <c r="F36" s="6"/>
      <c r="G36" s="13" t="s">
        <v>13</v>
      </c>
      <c r="H36" s="34"/>
      <c r="I36" s="330">
        <f>I28+I34</f>
        <v>4456058.9389500003</v>
      </c>
      <c r="J36" s="330">
        <f>J28+J34</f>
        <v>4509244.8</v>
      </c>
      <c r="K36" s="20"/>
      <c r="L36" s="187"/>
      <c r="M36" s="236"/>
      <c r="N36" s="236"/>
    </row>
    <row r="37" spans="1:14" ht="16.5" thickBot="1" x14ac:dyDescent="0.3">
      <c r="A37" s="24"/>
      <c r="B37" s="36"/>
      <c r="C37" s="37"/>
      <c r="D37" s="235"/>
      <c r="E37" s="235"/>
      <c r="F37" s="36"/>
      <c r="G37" s="36"/>
      <c r="H37" s="38"/>
      <c r="I37" s="306"/>
      <c r="J37" s="36"/>
      <c r="K37" s="25"/>
      <c r="N37" s="236"/>
    </row>
    <row r="38" spans="1:14" x14ac:dyDescent="0.25">
      <c r="C38" s="28"/>
      <c r="H38" s="32"/>
    </row>
    <row r="39" spans="1:14" x14ac:dyDescent="0.25">
      <c r="C39" s="28"/>
      <c r="D39" s="236"/>
      <c r="E39" s="236"/>
      <c r="H39" s="32"/>
      <c r="I39" s="187"/>
      <c r="J39" s="187"/>
    </row>
    <row r="40" spans="1:14" x14ac:dyDescent="0.25">
      <c r="C40" s="28"/>
      <c r="H40" s="32"/>
      <c r="I40" s="187"/>
      <c r="J40" s="187"/>
    </row>
    <row r="41" spans="1:14" x14ac:dyDescent="0.25">
      <c r="C41" s="28"/>
      <c r="H41" s="32"/>
      <c r="I41" s="187"/>
      <c r="J41" s="187"/>
    </row>
    <row r="42" spans="1:14" x14ac:dyDescent="0.25">
      <c r="C42" s="28"/>
      <c r="H42" s="32"/>
      <c r="I42" s="187"/>
      <c r="J42" s="187"/>
    </row>
    <row r="43" spans="1:14" x14ac:dyDescent="0.25">
      <c r="C43" s="28"/>
      <c r="H43" s="32"/>
    </row>
    <row r="44" spans="1:14" x14ac:dyDescent="0.25">
      <c r="C44" s="28"/>
      <c r="H44" s="32"/>
    </row>
    <row r="45" spans="1:14" x14ac:dyDescent="0.25">
      <c r="C45" s="28"/>
      <c r="H45" s="32"/>
    </row>
    <row r="46" spans="1:14" x14ac:dyDescent="0.25">
      <c r="C46" s="28"/>
      <c r="H46" s="32"/>
    </row>
    <row r="47" spans="1:14" x14ac:dyDescent="0.25">
      <c r="C47" s="28"/>
      <c r="H47" s="32"/>
    </row>
    <row r="48" spans="1:14" x14ac:dyDescent="0.25">
      <c r="C48" s="28"/>
      <c r="H48" s="32"/>
    </row>
    <row r="49" spans="3:8" x14ac:dyDescent="0.25">
      <c r="C49" s="28"/>
      <c r="H49" s="32"/>
    </row>
    <row r="50" spans="3:8" x14ac:dyDescent="0.25">
      <c r="C50" s="28"/>
      <c r="H50" s="32"/>
    </row>
    <row r="51" spans="3:8" x14ac:dyDescent="0.25">
      <c r="C51" s="28"/>
      <c r="H51" s="32"/>
    </row>
    <row r="52" spans="3:8" x14ac:dyDescent="0.25">
      <c r="C52" s="28"/>
      <c r="H52" s="32"/>
    </row>
    <row r="53" spans="3:8" x14ac:dyDescent="0.25">
      <c r="C53" s="28"/>
      <c r="H53" s="32"/>
    </row>
    <row r="54" spans="3:8" x14ac:dyDescent="0.25">
      <c r="C54" s="28"/>
      <c r="H54" s="32"/>
    </row>
    <row r="55" spans="3:8" x14ac:dyDescent="0.25">
      <c r="C55" s="28"/>
      <c r="H55" s="32"/>
    </row>
    <row r="56" spans="3:8" x14ac:dyDescent="0.25">
      <c r="C56" s="28"/>
      <c r="H56" s="32"/>
    </row>
    <row r="57" spans="3:8" x14ac:dyDescent="0.25">
      <c r="C57" s="28"/>
      <c r="H57" s="32"/>
    </row>
    <row r="58" spans="3:8" x14ac:dyDescent="0.25">
      <c r="C58" s="28"/>
      <c r="H58" s="32"/>
    </row>
    <row r="59" spans="3:8" x14ac:dyDescent="0.25">
      <c r="C59" s="28"/>
      <c r="H59" s="32"/>
    </row>
    <row r="60" spans="3:8" x14ac:dyDescent="0.25">
      <c r="C60" s="28"/>
      <c r="H60" s="32"/>
    </row>
    <row r="61" spans="3:8" x14ac:dyDescent="0.25">
      <c r="C61" s="28"/>
      <c r="H61" s="32"/>
    </row>
    <row r="62" spans="3:8" x14ac:dyDescent="0.25">
      <c r="C62" s="28"/>
      <c r="H62" s="32"/>
    </row>
    <row r="63" spans="3:8" x14ac:dyDescent="0.25">
      <c r="C63" s="28"/>
      <c r="H63" s="32"/>
    </row>
    <row r="64" spans="3:8" x14ac:dyDescent="0.25">
      <c r="C64" s="28"/>
      <c r="H64" s="32"/>
    </row>
    <row r="65" spans="3:8" x14ac:dyDescent="0.25">
      <c r="C65" s="28"/>
      <c r="H65" s="32"/>
    </row>
    <row r="66" spans="3:8" x14ac:dyDescent="0.25">
      <c r="C66" s="28"/>
      <c r="H66" s="32"/>
    </row>
    <row r="67" spans="3:8" x14ac:dyDescent="0.25">
      <c r="C67" s="28"/>
      <c r="H67" s="32"/>
    </row>
    <row r="68" spans="3:8" x14ac:dyDescent="0.25">
      <c r="C68" s="28"/>
      <c r="H68" s="32"/>
    </row>
    <row r="69" spans="3:8" x14ac:dyDescent="0.25">
      <c r="C69" s="28"/>
      <c r="H69" s="32"/>
    </row>
    <row r="70" spans="3:8" x14ac:dyDescent="0.25">
      <c r="C70" s="28"/>
      <c r="H70" s="32"/>
    </row>
    <row r="71" spans="3:8" x14ac:dyDescent="0.25">
      <c r="C71" s="28"/>
      <c r="H71" s="32"/>
    </row>
    <row r="72" spans="3:8" x14ac:dyDescent="0.25">
      <c r="C72" s="28"/>
      <c r="H72" s="32"/>
    </row>
    <row r="73" spans="3:8" x14ac:dyDescent="0.25">
      <c r="C73" s="28"/>
      <c r="H73" s="32"/>
    </row>
    <row r="74" spans="3:8" x14ac:dyDescent="0.25">
      <c r="C74" s="28"/>
      <c r="H74" s="32"/>
    </row>
    <row r="75" spans="3:8" x14ac:dyDescent="0.25">
      <c r="C75" s="28"/>
      <c r="H75" s="32"/>
    </row>
    <row r="76" spans="3:8" x14ac:dyDescent="0.25">
      <c r="C76" s="28"/>
      <c r="H76" s="32"/>
    </row>
    <row r="77" spans="3:8" x14ac:dyDescent="0.25">
      <c r="C77" s="28"/>
      <c r="H77" s="32"/>
    </row>
    <row r="78" spans="3:8" x14ac:dyDescent="0.25">
      <c r="C78" s="28"/>
      <c r="H78" s="32"/>
    </row>
    <row r="79" spans="3:8" x14ac:dyDescent="0.25">
      <c r="C79" s="28"/>
      <c r="H79" s="32"/>
    </row>
    <row r="80" spans="3:8" x14ac:dyDescent="0.25">
      <c r="C80" s="28"/>
      <c r="H80" s="32"/>
    </row>
    <row r="81" spans="3:8" x14ac:dyDescent="0.25">
      <c r="C81" s="28"/>
      <c r="H81" s="32"/>
    </row>
    <row r="82" spans="3:8" x14ac:dyDescent="0.25">
      <c r="C82" s="28"/>
      <c r="H82" s="32"/>
    </row>
    <row r="83" spans="3:8" x14ac:dyDescent="0.25">
      <c r="C83" s="28"/>
      <c r="H83" s="32"/>
    </row>
    <row r="84" spans="3:8" x14ac:dyDescent="0.25">
      <c r="C84" s="28"/>
      <c r="H84" s="32"/>
    </row>
    <row r="85" spans="3:8" x14ac:dyDescent="0.25">
      <c r="C85" s="28"/>
      <c r="H85" s="32"/>
    </row>
    <row r="86" spans="3:8" x14ac:dyDescent="0.25">
      <c r="C86" s="28"/>
      <c r="H86" s="32"/>
    </row>
    <row r="87" spans="3:8" x14ac:dyDescent="0.25">
      <c r="C87" s="28"/>
      <c r="H87" s="32"/>
    </row>
    <row r="88" spans="3:8" x14ac:dyDescent="0.25">
      <c r="C88" s="28"/>
      <c r="H88" s="32"/>
    </row>
    <row r="89" spans="3:8" x14ac:dyDescent="0.25">
      <c r="C89" s="28"/>
      <c r="H89" s="32"/>
    </row>
    <row r="90" spans="3:8" x14ac:dyDescent="0.25">
      <c r="C90" s="28"/>
      <c r="H90" s="32"/>
    </row>
    <row r="91" spans="3:8" x14ac:dyDescent="0.25">
      <c r="C91" s="28"/>
      <c r="H91" s="32"/>
    </row>
    <row r="92" spans="3:8" x14ac:dyDescent="0.25">
      <c r="C92" s="28"/>
      <c r="H92" s="32"/>
    </row>
    <row r="93" spans="3:8" x14ac:dyDescent="0.25">
      <c r="C93" s="28"/>
      <c r="H93" s="32"/>
    </row>
    <row r="94" spans="3:8" x14ac:dyDescent="0.25">
      <c r="C94" s="28"/>
      <c r="H94" s="32"/>
    </row>
    <row r="95" spans="3:8" x14ac:dyDescent="0.25">
      <c r="C95" s="28"/>
      <c r="H95" s="32"/>
    </row>
    <row r="96" spans="3:8" x14ac:dyDescent="0.25">
      <c r="C96" s="28"/>
      <c r="H96" s="32"/>
    </row>
    <row r="97" spans="3:8" x14ac:dyDescent="0.25">
      <c r="C97" s="28"/>
      <c r="H97" s="32"/>
    </row>
    <row r="98" spans="3:8" x14ac:dyDescent="0.25">
      <c r="C98" s="28"/>
      <c r="H98" s="32"/>
    </row>
    <row r="99" spans="3:8" x14ac:dyDescent="0.25">
      <c r="C99" s="28"/>
      <c r="H99" s="32"/>
    </row>
    <row r="100" spans="3:8" x14ac:dyDescent="0.25">
      <c r="C100" s="28"/>
      <c r="H100" s="32"/>
    </row>
    <row r="101" spans="3:8" x14ac:dyDescent="0.25">
      <c r="C101" s="28"/>
      <c r="H101" s="32"/>
    </row>
    <row r="102" spans="3:8" x14ac:dyDescent="0.25">
      <c r="C102" s="28"/>
      <c r="H102" s="32"/>
    </row>
    <row r="103" spans="3:8" x14ac:dyDescent="0.25">
      <c r="C103" s="28"/>
      <c r="H103" s="32"/>
    </row>
    <row r="104" spans="3:8" x14ac:dyDescent="0.25">
      <c r="C104" s="28"/>
      <c r="H104" s="32"/>
    </row>
    <row r="105" spans="3:8" x14ac:dyDescent="0.25">
      <c r="C105" s="28"/>
      <c r="H105" s="32"/>
    </row>
    <row r="106" spans="3:8" x14ac:dyDescent="0.25">
      <c r="C106" s="28"/>
      <c r="H106" s="32"/>
    </row>
    <row r="107" spans="3:8" x14ac:dyDescent="0.25">
      <c r="C107" s="28"/>
      <c r="H107" s="32"/>
    </row>
    <row r="108" spans="3:8" x14ac:dyDescent="0.25">
      <c r="C108" s="28"/>
      <c r="H108" s="32"/>
    </row>
    <row r="109" spans="3:8" x14ac:dyDescent="0.25">
      <c r="C109" s="28"/>
      <c r="H109" s="32"/>
    </row>
    <row r="110" spans="3:8" x14ac:dyDescent="0.25">
      <c r="C110" s="28"/>
      <c r="H110" s="32"/>
    </row>
    <row r="111" spans="3:8" x14ac:dyDescent="0.25">
      <c r="C111" s="28"/>
      <c r="H111" s="32"/>
    </row>
    <row r="112" spans="3:8" x14ac:dyDescent="0.25">
      <c r="C112" s="28"/>
      <c r="H112" s="32"/>
    </row>
    <row r="113" spans="3:8" x14ac:dyDescent="0.25">
      <c r="C113" s="28"/>
      <c r="H113" s="32"/>
    </row>
    <row r="114" spans="3:8" x14ac:dyDescent="0.25">
      <c r="C114" s="28"/>
      <c r="H114" s="32"/>
    </row>
    <row r="115" spans="3:8" x14ac:dyDescent="0.25">
      <c r="C115" s="28"/>
      <c r="H115" s="32"/>
    </row>
    <row r="116" spans="3:8" x14ac:dyDescent="0.25">
      <c r="C116" s="28"/>
      <c r="H116" s="32"/>
    </row>
    <row r="117" spans="3:8" x14ac:dyDescent="0.25">
      <c r="C117" s="28"/>
      <c r="H117" s="32"/>
    </row>
    <row r="118" spans="3:8" x14ac:dyDescent="0.25">
      <c r="C118" s="28"/>
      <c r="H118" s="32"/>
    </row>
    <row r="119" spans="3:8" x14ac:dyDescent="0.25">
      <c r="C119" s="28"/>
      <c r="H119" s="32"/>
    </row>
    <row r="120" spans="3:8" x14ac:dyDescent="0.25">
      <c r="C120" s="28"/>
      <c r="H120" s="32"/>
    </row>
    <row r="121" spans="3:8" x14ac:dyDescent="0.25">
      <c r="C121" s="28"/>
      <c r="H121" s="32"/>
    </row>
    <row r="122" spans="3:8" x14ac:dyDescent="0.25">
      <c r="C122" s="28"/>
      <c r="H122" s="32"/>
    </row>
    <row r="123" spans="3:8" x14ac:dyDescent="0.25">
      <c r="C123" s="28"/>
      <c r="H123" s="32"/>
    </row>
    <row r="124" spans="3:8" x14ac:dyDescent="0.25">
      <c r="C124" s="28"/>
      <c r="H124" s="32"/>
    </row>
    <row r="125" spans="3:8" x14ac:dyDescent="0.25">
      <c r="C125" s="28"/>
      <c r="H125" s="32"/>
    </row>
    <row r="126" spans="3:8" x14ac:dyDescent="0.25">
      <c r="C126" s="28"/>
      <c r="H126" s="32"/>
    </row>
    <row r="127" spans="3:8" x14ac:dyDescent="0.25">
      <c r="C127" s="28"/>
      <c r="H127" s="32"/>
    </row>
    <row r="128" spans="3:8" x14ac:dyDescent="0.25">
      <c r="C128" s="28"/>
      <c r="H128" s="32"/>
    </row>
    <row r="129" spans="3:8" x14ac:dyDescent="0.25">
      <c r="C129" s="28"/>
      <c r="H129" s="32"/>
    </row>
    <row r="130" spans="3:8" x14ac:dyDescent="0.25">
      <c r="C130" s="28"/>
      <c r="H130" s="32"/>
    </row>
    <row r="131" spans="3:8" x14ac:dyDescent="0.25">
      <c r="C131" s="28"/>
      <c r="H131" s="32"/>
    </row>
    <row r="132" spans="3:8" x14ac:dyDescent="0.25">
      <c r="C132" s="28"/>
      <c r="H132" s="32"/>
    </row>
    <row r="133" spans="3:8" x14ac:dyDescent="0.25">
      <c r="C133" s="28"/>
      <c r="H133" s="32"/>
    </row>
    <row r="134" spans="3:8" x14ac:dyDescent="0.25">
      <c r="C134" s="28"/>
      <c r="H134" s="32"/>
    </row>
    <row r="135" spans="3:8" x14ac:dyDescent="0.25">
      <c r="C135" s="28"/>
      <c r="H135" s="32"/>
    </row>
    <row r="136" spans="3:8" x14ac:dyDescent="0.25">
      <c r="C136" s="28"/>
      <c r="H136" s="32"/>
    </row>
    <row r="137" spans="3:8" x14ac:dyDescent="0.25">
      <c r="C137" s="28"/>
      <c r="H137" s="32"/>
    </row>
    <row r="138" spans="3:8" x14ac:dyDescent="0.25">
      <c r="C138" s="28"/>
      <c r="H138" s="32"/>
    </row>
    <row r="139" spans="3:8" x14ac:dyDescent="0.25">
      <c r="C139" s="28"/>
      <c r="H139" s="32"/>
    </row>
    <row r="140" spans="3:8" x14ac:dyDescent="0.25">
      <c r="C140" s="28"/>
      <c r="H140" s="32"/>
    </row>
    <row r="141" spans="3:8" x14ac:dyDescent="0.25">
      <c r="C141" s="28"/>
      <c r="H141" s="32"/>
    </row>
    <row r="142" spans="3:8" x14ac:dyDescent="0.25">
      <c r="C142" s="28"/>
      <c r="H142" s="32"/>
    </row>
    <row r="143" spans="3:8" x14ac:dyDescent="0.25">
      <c r="C143" s="28"/>
      <c r="H143" s="32"/>
    </row>
    <row r="144" spans="3:8" x14ac:dyDescent="0.25">
      <c r="C144" s="28"/>
      <c r="H144" s="32"/>
    </row>
    <row r="145" spans="3:8" x14ac:dyDescent="0.25">
      <c r="C145" s="28"/>
      <c r="H145" s="32"/>
    </row>
    <row r="146" spans="3:8" x14ac:dyDescent="0.25">
      <c r="C146" s="28"/>
      <c r="H146" s="32"/>
    </row>
    <row r="147" spans="3:8" x14ac:dyDescent="0.25">
      <c r="C147" s="28"/>
      <c r="H147" s="32"/>
    </row>
    <row r="148" spans="3:8" x14ac:dyDescent="0.25">
      <c r="C148" s="28"/>
      <c r="H148" s="32"/>
    </row>
    <row r="149" spans="3:8" x14ac:dyDescent="0.25">
      <c r="C149" s="28"/>
      <c r="H149" s="32"/>
    </row>
    <row r="150" spans="3:8" x14ac:dyDescent="0.25">
      <c r="C150" s="28"/>
      <c r="H150" s="32"/>
    </row>
    <row r="151" spans="3:8" x14ac:dyDescent="0.25">
      <c r="C151" s="28"/>
      <c r="H151" s="32"/>
    </row>
    <row r="152" spans="3:8" x14ac:dyDescent="0.25">
      <c r="C152" s="28"/>
      <c r="H152" s="32"/>
    </row>
    <row r="153" spans="3:8" x14ac:dyDescent="0.25">
      <c r="C153" s="28"/>
      <c r="H153" s="32"/>
    </row>
    <row r="154" spans="3:8" x14ac:dyDescent="0.25">
      <c r="C154" s="28"/>
      <c r="H154" s="32"/>
    </row>
    <row r="155" spans="3:8" x14ac:dyDescent="0.25">
      <c r="C155" s="28"/>
      <c r="H155" s="32"/>
    </row>
    <row r="156" spans="3:8" x14ac:dyDescent="0.25">
      <c r="C156" s="28"/>
      <c r="H156" s="32"/>
    </row>
    <row r="157" spans="3:8" x14ac:dyDescent="0.25">
      <c r="C157" s="28"/>
      <c r="H157" s="32"/>
    </row>
    <row r="158" spans="3:8" x14ac:dyDescent="0.25">
      <c r="C158" s="28"/>
      <c r="H158" s="32"/>
    </row>
    <row r="159" spans="3:8" x14ac:dyDescent="0.25">
      <c r="C159" s="28"/>
      <c r="H159" s="32"/>
    </row>
    <row r="160" spans="3:8" x14ac:dyDescent="0.25">
      <c r="C160" s="28"/>
      <c r="H160" s="32"/>
    </row>
    <row r="161" spans="3:8" x14ac:dyDescent="0.25">
      <c r="C161" s="28"/>
      <c r="H161" s="32"/>
    </row>
    <row r="162" spans="3:8" x14ac:dyDescent="0.25">
      <c r="C162" s="28"/>
      <c r="H162" s="32"/>
    </row>
    <row r="163" spans="3:8" x14ac:dyDescent="0.25">
      <c r="C163" s="28"/>
      <c r="H163" s="32"/>
    </row>
    <row r="164" spans="3:8" x14ac:dyDescent="0.25">
      <c r="C164" s="28"/>
      <c r="H164" s="32"/>
    </row>
    <row r="165" spans="3:8" x14ac:dyDescent="0.25">
      <c r="C165" s="28"/>
      <c r="H165" s="32"/>
    </row>
    <row r="166" spans="3:8" x14ac:dyDescent="0.25">
      <c r="C166" s="28"/>
      <c r="H166" s="32"/>
    </row>
    <row r="167" spans="3:8" x14ac:dyDescent="0.25">
      <c r="C167" s="28"/>
      <c r="H167" s="32"/>
    </row>
    <row r="168" spans="3:8" x14ac:dyDescent="0.25">
      <c r="C168" s="28"/>
      <c r="H168" s="32"/>
    </row>
    <row r="169" spans="3:8" x14ac:dyDescent="0.25">
      <c r="C169" s="28"/>
      <c r="H169" s="32"/>
    </row>
    <row r="170" spans="3:8" x14ac:dyDescent="0.25">
      <c r="C170" s="28"/>
      <c r="H170" s="32"/>
    </row>
    <row r="171" spans="3:8" x14ac:dyDescent="0.25">
      <c r="C171" s="28"/>
      <c r="H171" s="32"/>
    </row>
    <row r="172" spans="3:8" x14ac:dyDescent="0.25">
      <c r="C172" s="28"/>
      <c r="H172" s="32"/>
    </row>
    <row r="173" spans="3:8" x14ac:dyDescent="0.25">
      <c r="C173" s="28"/>
      <c r="H173" s="32"/>
    </row>
    <row r="174" spans="3:8" x14ac:dyDescent="0.25">
      <c r="C174" s="28"/>
      <c r="H174" s="32"/>
    </row>
    <row r="175" spans="3:8" x14ac:dyDescent="0.25">
      <c r="C175" s="28"/>
      <c r="H175" s="32"/>
    </row>
    <row r="176" spans="3:8" x14ac:dyDescent="0.25">
      <c r="C176" s="28"/>
      <c r="H176" s="32"/>
    </row>
    <row r="177" spans="3:8" x14ac:dyDescent="0.25">
      <c r="C177" s="28"/>
      <c r="H177" s="32"/>
    </row>
    <row r="178" spans="3:8" x14ac:dyDescent="0.25">
      <c r="C178" s="28"/>
      <c r="H178" s="32"/>
    </row>
    <row r="179" spans="3:8" x14ac:dyDescent="0.25">
      <c r="C179" s="28"/>
      <c r="H179" s="32"/>
    </row>
    <row r="180" spans="3:8" x14ac:dyDescent="0.25">
      <c r="C180" s="28"/>
      <c r="H180" s="32"/>
    </row>
    <row r="181" spans="3:8" x14ac:dyDescent="0.25">
      <c r="C181" s="28"/>
      <c r="H181" s="32"/>
    </row>
    <row r="182" spans="3:8" x14ac:dyDescent="0.25">
      <c r="C182" s="28"/>
      <c r="H182" s="32"/>
    </row>
    <row r="183" spans="3:8" x14ac:dyDescent="0.25">
      <c r="C183" s="28"/>
      <c r="H183" s="32"/>
    </row>
    <row r="184" spans="3:8" x14ac:dyDescent="0.25">
      <c r="C184" s="28"/>
      <c r="H184" s="32"/>
    </row>
    <row r="185" spans="3:8" x14ac:dyDescent="0.25">
      <c r="C185" s="28"/>
      <c r="H185" s="32"/>
    </row>
    <row r="186" spans="3:8" x14ac:dyDescent="0.25">
      <c r="C186" s="28"/>
      <c r="H186" s="32"/>
    </row>
    <row r="187" spans="3:8" x14ac:dyDescent="0.25">
      <c r="C187" s="28"/>
      <c r="H187" s="32"/>
    </row>
    <row r="188" spans="3:8" x14ac:dyDescent="0.25">
      <c r="C188" s="28"/>
      <c r="H188" s="32"/>
    </row>
    <row r="189" spans="3:8" x14ac:dyDescent="0.25">
      <c r="C189" s="28"/>
      <c r="H189" s="32"/>
    </row>
    <row r="190" spans="3:8" x14ac:dyDescent="0.25">
      <c r="C190" s="28"/>
      <c r="H190" s="32"/>
    </row>
    <row r="191" spans="3:8" x14ac:dyDescent="0.25">
      <c r="C191" s="28"/>
      <c r="H191" s="32"/>
    </row>
    <row r="192" spans="3:8" x14ac:dyDescent="0.25">
      <c r="C192" s="28"/>
      <c r="H192" s="32"/>
    </row>
    <row r="193" spans="3:8" x14ac:dyDescent="0.25">
      <c r="C193" s="28"/>
      <c r="H193" s="32"/>
    </row>
    <row r="194" spans="3:8" x14ac:dyDescent="0.25">
      <c r="C194" s="28"/>
      <c r="H194" s="32"/>
    </row>
    <row r="195" spans="3:8" x14ac:dyDescent="0.25">
      <c r="C195" s="28"/>
      <c r="H195" s="32"/>
    </row>
    <row r="196" spans="3:8" x14ac:dyDescent="0.25">
      <c r="C196" s="28"/>
      <c r="H196" s="32"/>
    </row>
    <row r="197" spans="3:8" x14ac:dyDescent="0.25">
      <c r="C197" s="28"/>
      <c r="H197" s="32"/>
    </row>
    <row r="198" spans="3:8" x14ac:dyDescent="0.25">
      <c r="C198" s="28"/>
      <c r="H198" s="32"/>
    </row>
    <row r="199" spans="3:8" x14ac:dyDescent="0.25">
      <c r="C199" s="28"/>
      <c r="H199" s="32"/>
    </row>
    <row r="200" spans="3:8" x14ac:dyDescent="0.25">
      <c r="C200" s="28"/>
      <c r="H200" s="32"/>
    </row>
    <row r="201" spans="3:8" x14ac:dyDescent="0.25">
      <c r="C201" s="28"/>
      <c r="H201" s="32"/>
    </row>
    <row r="202" spans="3:8" x14ac:dyDescent="0.25">
      <c r="C202" s="28"/>
      <c r="H202" s="32"/>
    </row>
    <row r="203" spans="3:8" x14ac:dyDescent="0.25">
      <c r="C203" s="28"/>
      <c r="H203" s="32"/>
    </row>
    <row r="204" spans="3:8" x14ac:dyDescent="0.25">
      <c r="C204" s="28"/>
      <c r="H204" s="32"/>
    </row>
    <row r="205" spans="3:8" x14ac:dyDescent="0.25">
      <c r="C205" s="28"/>
      <c r="H205" s="32"/>
    </row>
    <row r="206" spans="3:8" x14ac:dyDescent="0.25">
      <c r="C206" s="28"/>
      <c r="H206" s="32"/>
    </row>
    <row r="207" spans="3:8" x14ac:dyDescent="0.25">
      <c r="C207" s="28"/>
      <c r="H207" s="32"/>
    </row>
    <row r="208" spans="3:8" x14ac:dyDescent="0.25">
      <c r="C208" s="28"/>
      <c r="H208" s="32"/>
    </row>
    <row r="209" spans="3:8" x14ac:dyDescent="0.25">
      <c r="C209" s="28"/>
      <c r="H209" s="32"/>
    </row>
    <row r="210" spans="3:8" x14ac:dyDescent="0.25">
      <c r="C210" s="28"/>
      <c r="H210" s="32"/>
    </row>
    <row r="211" spans="3:8" x14ac:dyDescent="0.25">
      <c r="C211" s="28"/>
      <c r="H211" s="32"/>
    </row>
    <row r="212" spans="3:8" x14ac:dyDescent="0.25">
      <c r="C212" s="28"/>
      <c r="H212" s="32"/>
    </row>
    <row r="213" spans="3:8" x14ac:dyDescent="0.25">
      <c r="C213" s="28"/>
      <c r="H213" s="32"/>
    </row>
    <row r="214" spans="3:8" x14ac:dyDescent="0.25">
      <c r="C214" s="28"/>
      <c r="H214" s="32"/>
    </row>
    <row r="215" spans="3:8" x14ac:dyDescent="0.25">
      <c r="C215" s="28"/>
      <c r="H215" s="32"/>
    </row>
    <row r="216" spans="3:8" x14ac:dyDescent="0.25">
      <c r="C216" s="28"/>
      <c r="H216" s="32"/>
    </row>
    <row r="217" spans="3:8" x14ac:dyDescent="0.25">
      <c r="C217" s="28"/>
      <c r="H217" s="32"/>
    </row>
    <row r="218" spans="3:8" x14ac:dyDescent="0.25">
      <c r="C218" s="28"/>
      <c r="H218" s="32"/>
    </row>
    <row r="219" spans="3:8" x14ac:dyDescent="0.25">
      <c r="C219" s="28"/>
      <c r="H219" s="32"/>
    </row>
    <row r="220" spans="3:8" x14ac:dyDescent="0.25">
      <c r="C220" s="28"/>
      <c r="H220" s="32"/>
    </row>
    <row r="221" spans="3:8" x14ac:dyDescent="0.25">
      <c r="C221" s="28"/>
      <c r="H221" s="32"/>
    </row>
    <row r="222" spans="3:8" x14ac:dyDescent="0.25">
      <c r="C222" s="28"/>
      <c r="H222" s="32"/>
    </row>
    <row r="223" spans="3:8" x14ac:dyDescent="0.25">
      <c r="C223" s="28"/>
      <c r="H223" s="32"/>
    </row>
    <row r="224" spans="3:8" x14ac:dyDescent="0.25">
      <c r="C224" s="28"/>
      <c r="H224" s="32"/>
    </row>
    <row r="225" spans="3:8" x14ac:dyDescent="0.25">
      <c r="C225" s="28"/>
      <c r="H225" s="32"/>
    </row>
    <row r="226" spans="3:8" x14ac:dyDescent="0.25">
      <c r="C226" s="28"/>
      <c r="H226" s="32"/>
    </row>
    <row r="227" spans="3:8" x14ac:dyDescent="0.25">
      <c r="C227" s="28"/>
      <c r="H227" s="32"/>
    </row>
    <row r="228" spans="3:8" x14ac:dyDescent="0.25">
      <c r="C228" s="28"/>
      <c r="H228" s="32"/>
    </row>
    <row r="229" spans="3:8" x14ac:dyDescent="0.25">
      <c r="C229" s="28"/>
      <c r="H229" s="32"/>
    </row>
    <row r="230" spans="3:8" x14ac:dyDescent="0.25">
      <c r="C230" s="28"/>
      <c r="H230" s="32"/>
    </row>
    <row r="231" spans="3:8" x14ac:dyDescent="0.25">
      <c r="C231" s="28"/>
      <c r="H231" s="32"/>
    </row>
    <row r="232" spans="3:8" x14ac:dyDescent="0.25">
      <c r="C232" s="28"/>
      <c r="H232" s="32"/>
    </row>
    <row r="233" spans="3:8" x14ac:dyDescent="0.25">
      <c r="C233" s="28"/>
      <c r="H233" s="32"/>
    </row>
    <row r="234" spans="3:8" x14ac:dyDescent="0.25">
      <c r="C234" s="28"/>
      <c r="H234" s="32"/>
    </row>
    <row r="235" spans="3:8" x14ac:dyDescent="0.25">
      <c r="C235" s="28"/>
      <c r="H235" s="32"/>
    </row>
    <row r="236" spans="3:8" x14ac:dyDescent="0.25">
      <c r="C236" s="28"/>
      <c r="H236" s="32"/>
    </row>
    <row r="237" spans="3:8" x14ac:dyDescent="0.25">
      <c r="C237" s="28"/>
      <c r="H237" s="32"/>
    </row>
    <row r="238" spans="3:8" x14ac:dyDescent="0.25">
      <c r="C238" s="28"/>
      <c r="H238" s="32"/>
    </row>
    <row r="239" spans="3:8" x14ac:dyDescent="0.25">
      <c r="C239" s="28"/>
      <c r="H239" s="32"/>
    </row>
    <row r="240" spans="3:8" x14ac:dyDescent="0.25">
      <c r="C240" s="28"/>
      <c r="H240" s="32"/>
    </row>
    <row r="241" spans="3:8" x14ac:dyDescent="0.25">
      <c r="C241" s="28"/>
      <c r="H241" s="32"/>
    </row>
    <row r="242" spans="3:8" x14ac:dyDescent="0.25">
      <c r="C242" s="28"/>
      <c r="H242" s="32"/>
    </row>
    <row r="243" spans="3:8" x14ac:dyDescent="0.25">
      <c r="C243" s="28"/>
      <c r="H243" s="32"/>
    </row>
    <row r="244" spans="3:8" x14ac:dyDescent="0.25">
      <c r="C244" s="28"/>
      <c r="H244" s="32"/>
    </row>
    <row r="245" spans="3:8" x14ac:dyDescent="0.25">
      <c r="C245" s="28"/>
      <c r="H245" s="32"/>
    </row>
    <row r="246" spans="3:8" x14ac:dyDescent="0.25">
      <c r="C246" s="28"/>
      <c r="H246" s="32"/>
    </row>
    <row r="247" spans="3:8" x14ac:dyDescent="0.25">
      <c r="C247" s="28"/>
      <c r="H247" s="32"/>
    </row>
    <row r="248" spans="3:8" x14ac:dyDescent="0.25">
      <c r="C248" s="28"/>
      <c r="H248" s="32"/>
    </row>
    <row r="249" spans="3:8" x14ac:dyDescent="0.25">
      <c r="C249" s="28"/>
      <c r="H249" s="32"/>
    </row>
    <row r="250" spans="3:8" x14ac:dyDescent="0.25">
      <c r="C250" s="28"/>
      <c r="H250" s="32"/>
    </row>
    <row r="251" spans="3:8" x14ac:dyDescent="0.25">
      <c r="C251" s="28"/>
      <c r="H251" s="32"/>
    </row>
    <row r="252" spans="3:8" x14ac:dyDescent="0.25">
      <c r="C252" s="28"/>
      <c r="H252" s="32"/>
    </row>
    <row r="253" spans="3:8" x14ac:dyDescent="0.25">
      <c r="C253" s="28"/>
      <c r="H253" s="32"/>
    </row>
    <row r="254" spans="3:8" x14ac:dyDescent="0.25">
      <c r="C254" s="28"/>
      <c r="H254" s="32"/>
    </row>
    <row r="255" spans="3:8" x14ac:dyDescent="0.25">
      <c r="C255" s="28"/>
      <c r="H255" s="32"/>
    </row>
    <row r="256" spans="3:8" x14ac:dyDescent="0.25">
      <c r="C256" s="28"/>
      <c r="H256" s="32"/>
    </row>
    <row r="257" spans="3:8" x14ac:dyDescent="0.25">
      <c r="C257" s="28"/>
      <c r="H257" s="32"/>
    </row>
    <row r="258" spans="3:8" x14ac:dyDescent="0.25">
      <c r="C258" s="28"/>
      <c r="H258" s="32"/>
    </row>
    <row r="259" spans="3:8" x14ac:dyDescent="0.25">
      <c r="C259" s="28"/>
      <c r="H259" s="32"/>
    </row>
    <row r="260" spans="3:8" x14ac:dyDescent="0.25">
      <c r="C260" s="28"/>
      <c r="H260" s="32"/>
    </row>
    <row r="261" spans="3:8" x14ac:dyDescent="0.25">
      <c r="C261" s="28"/>
      <c r="H261" s="32"/>
    </row>
    <row r="262" spans="3:8" x14ac:dyDescent="0.25">
      <c r="C262" s="28"/>
      <c r="H262" s="32"/>
    </row>
    <row r="263" spans="3:8" x14ac:dyDescent="0.25">
      <c r="C263" s="28"/>
      <c r="H263" s="32"/>
    </row>
    <row r="264" spans="3:8" x14ac:dyDescent="0.25">
      <c r="C264" s="28"/>
      <c r="H264" s="32"/>
    </row>
    <row r="265" spans="3:8" x14ac:dyDescent="0.25">
      <c r="C265" s="28"/>
      <c r="H265" s="32"/>
    </row>
    <row r="266" spans="3:8" x14ac:dyDescent="0.25">
      <c r="C266" s="28"/>
      <c r="H266" s="32"/>
    </row>
    <row r="267" spans="3:8" x14ac:dyDescent="0.25">
      <c r="C267" s="28"/>
      <c r="H267" s="32"/>
    </row>
    <row r="268" spans="3:8" x14ac:dyDescent="0.25">
      <c r="C268" s="28"/>
      <c r="H268" s="32"/>
    </row>
    <row r="269" spans="3:8" x14ac:dyDescent="0.25">
      <c r="C269" s="28"/>
      <c r="H269" s="32"/>
    </row>
    <row r="270" spans="3:8" x14ac:dyDescent="0.25">
      <c r="C270" s="28"/>
      <c r="H270" s="32"/>
    </row>
    <row r="271" spans="3:8" x14ac:dyDescent="0.25">
      <c r="C271" s="28"/>
      <c r="H271" s="32"/>
    </row>
    <row r="272" spans="3:8" x14ac:dyDescent="0.25">
      <c r="C272" s="28"/>
      <c r="H272" s="32"/>
    </row>
    <row r="273" spans="3:8" x14ac:dyDescent="0.25">
      <c r="C273" s="28"/>
      <c r="H273" s="32"/>
    </row>
    <row r="274" spans="3:8" x14ac:dyDescent="0.25">
      <c r="C274" s="28"/>
      <c r="H274" s="32"/>
    </row>
    <row r="275" spans="3:8" x14ac:dyDescent="0.25">
      <c r="C275" s="28"/>
      <c r="H275" s="32"/>
    </row>
    <row r="276" spans="3:8" x14ac:dyDescent="0.25">
      <c r="C276" s="28"/>
      <c r="H276" s="32"/>
    </row>
    <row r="277" spans="3:8" x14ac:dyDescent="0.25">
      <c r="C277" s="28"/>
      <c r="H277" s="32"/>
    </row>
    <row r="278" spans="3:8" x14ac:dyDescent="0.25">
      <c r="C278" s="28"/>
      <c r="H278" s="32"/>
    </row>
    <row r="279" spans="3:8" x14ac:dyDescent="0.25">
      <c r="C279" s="28"/>
      <c r="H279" s="32"/>
    </row>
    <row r="280" spans="3:8" x14ac:dyDescent="0.25">
      <c r="C280" s="28"/>
      <c r="H280" s="32"/>
    </row>
    <row r="281" spans="3:8" x14ac:dyDescent="0.25">
      <c r="C281" s="28"/>
      <c r="H281" s="32"/>
    </row>
    <row r="282" spans="3:8" x14ac:dyDescent="0.25">
      <c r="C282" s="28"/>
      <c r="H282" s="32"/>
    </row>
    <row r="283" spans="3:8" x14ac:dyDescent="0.25">
      <c r="C283" s="28"/>
      <c r="H283" s="32"/>
    </row>
    <row r="284" spans="3:8" x14ac:dyDescent="0.25">
      <c r="C284" s="28"/>
      <c r="H284" s="32"/>
    </row>
    <row r="285" spans="3:8" x14ac:dyDescent="0.25">
      <c r="C285" s="28"/>
      <c r="H285" s="32"/>
    </row>
    <row r="286" spans="3:8" x14ac:dyDescent="0.25">
      <c r="C286" s="28"/>
      <c r="H286" s="32"/>
    </row>
    <row r="287" spans="3:8" x14ac:dyDescent="0.25">
      <c r="C287" s="28"/>
      <c r="H287" s="32"/>
    </row>
    <row r="288" spans="3:8" x14ac:dyDescent="0.25">
      <c r="C288" s="28"/>
      <c r="H288" s="32"/>
    </row>
    <row r="289" spans="3:8" x14ac:dyDescent="0.25">
      <c r="C289" s="28"/>
      <c r="H289" s="32"/>
    </row>
    <row r="290" spans="3:8" x14ac:dyDescent="0.25">
      <c r="C290" s="28"/>
      <c r="H290" s="32"/>
    </row>
    <row r="291" spans="3:8" x14ac:dyDescent="0.25">
      <c r="C291" s="28"/>
      <c r="H291" s="32"/>
    </row>
    <row r="292" spans="3:8" x14ac:dyDescent="0.25">
      <c r="C292" s="28"/>
      <c r="H292" s="32"/>
    </row>
    <row r="293" spans="3:8" x14ac:dyDescent="0.25">
      <c r="C293" s="28"/>
      <c r="H293" s="32"/>
    </row>
    <row r="294" spans="3:8" x14ac:dyDescent="0.25">
      <c r="C294" s="28"/>
      <c r="H294" s="32"/>
    </row>
    <row r="295" spans="3:8" x14ac:dyDescent="0.25">
      <c r="C295" s="28"/>
      <c r="H295" s="32"/>
    </row>
    <row r="296" spans="3:8" x14ac:dyDescent="0.25">
      <c r="C296" s="28"/>
      <c r="H296" s="32"/>
    </row>
    <row r="297" spans="3:8" x14ac:dyDescent="0.25">
      <c r="C297" s="28"/>
      <c r="H297" s="32"/>
    </row>
    <row r="298" spans="3:8" x14ac:dyDescent="0.25">
      <c r="C298" s="28"/>
      <c r="H298" s="32"/>
    </row>
    <row r="299" spans="3:8" x14ac:dyDescent="0.25">
      <c r="C299" s="28"/>
      <c r="H299" s="32"/>
    </row>
    <row r="300" spans="3:8" x14ac:dyDescent="0.25">
      <c r="C300" s="28"/>
      <c r="H300" s="32"/>
    </row>
    <row r="301" spans="3:8" x14ac:dyDescent="0.25">
      <c r="C301" s="28"/>
      <c r="H301" s="32"/>
    </row>
    <row r="302" spans="3:8" x14ac:dyDescent="0.25">
      <c r="C302" s="28"/>
      <c r="H302" s="32"/>
    </row>
    <row r="303" spans="3:8" x14ac:dyDescent="0.25">
      <c r="C303" s="28"/>
      <c r="H303" s="32"/>
    </row>
    <row r="304" spans="3:8" x14ac:dyDescent="0.25">
      <c r="C304" s="28"/>
      <c r="H304" s="32"/>
    </row>
    <row r="305" spans="3:8" x14ac:dyDescent="0.25">
      <c r="C305" s="28"/>
      <c r="H305" s="32"/>
    </row>
    <row r="306" spans="3:8" x14ac:dyDescent="0.25">
      <c r="C306" s="28"/>
      <c r="H306" s="32"/>
    </row>
    <row r="307" spans="3:8" x14ac:dyDescent="0.25">
      <c r="C307" s="28"/>
      <c r="H307" s="32"/>
    </row>
    <row r="308" spans="3:8" x14ac:dyDescent="0.25">
      <c r="C308" s="28"/>
      <c r="H308" s="32"/>
    </row>
    <row r="309" spans="3:8" x14ac:dyDescent="0.25">
      <c r="C309" s="28"/>
      <c r="H309" s="32"/>
    </row>
    <row r="310" spans="3:8" x14ac:dyDescent="0.25">
      <c r="C310" s="28"/>
      <c r="H310" s="32"/>
    </row>
    <row r="311" spans="3:8" x14ac:dyDescent="0.25">
      <c r="C311" s="28"/>
      <c r="H311" s="32"/>
    </row>
    <row r="312" spans="3:8" x14ac:dyDescent="0.25">
      <c r="C312" s="28"/>
      <c r="H312" s="32"/>
    </row>
    <row r="313" spans="3:8" x14ac:dyDescent="0.25">
      <c r="C313" s="28"/>
      <c r="H313" s="32"/>
    </row>
    <row r="314" spans="3:8" x14ac:dyDescent="0.25">
      <c r="C314" s="28"/>
      <c r="H314" s="32"/>
    </row>
    <row r="315" spans="3:8" x14ac:dyDescent="0.25">
      <c r="C315" s="28"/>
      <c r="H315" s="32"/>
    </row>
    <row r="316" spans="3:8" x14ac:dyDescent="0.25">
      <c r="C316" s="28"/>
      <c r="H316" s="32"/>
    </row>
    <row r="317" spans="3:8" x14ac:dyDescent="0.25">
      <c r="C317" s="28"/>
      <c r="H317" s="32"/>
    </row>
    <row r="318" spans="3:8" x14ac:dyDescent="0.25">
      <c r="C318" s="28"/>
      <c r="H318" s="32"/>
    </row>
    <row r="319" spans="3:8" x14ac:dyDescent="0.25">
      <c r="C319" s="28"/>
      <c r="H319" s="32"/>
    </row>
    <row r="320" spans="3:8" x14ac:dyDescent="0.25">
      <c r="C320" s="28"/>
      <c r="H320" s="32"/>
    </row>
    <row r="321" spans="3:8" x14ac:dyDescent="0.25">
      <c r="C321" s="28"/>
      <c r="H321" s="32"/>
    </row>
    <row r="322" spans="3:8" x14ac:dyDescent="0.25">
      <c r="C322" s="28"/>
      <c r="H322" s="32"/>
    </row>
    <row r="323" spans="3:8" x14ac:dyDescent="0.25">
      <c r="C323" s="28"/>
      <c r="H323" s="32"/>
    </row>
    <row r="324" spans="3:8" x14ac:dyDescent="0.25">
      <c r="C324" s="28"/>
      <c r="H324" s="32"/>
    </row>
    <row r="325" spans="3:8" x14ac:dyDescent="0.25">
      <c r="C325" s="28"/>
      <c r="H325" s="32"/>
    </row>
    <row r="326" spans="3:8" x14ac:dyDescent="0.25">
      <c r="C326" s="28"/>
      <c r="H326" s="32"/>
    </row>
    <row r="327" spans="3:8" x14ac:dyDescent="0.25">
      <c r="C327" s="28"/>
      <c r="H327" s="32"/>
    </row>
    <row r="328" spans="3:8" x14ac:dyDescent="0.25">
      <c r="C328" s="28"/>
      <c r="H328" s="32"/>
    </row>
    <row r="329" spans="3:8" x14ac:dyDescent="0.25">
      <c r="C329" s="28"/>
      <c r="H329" s="32"/>
    </row>
    <row r="330" spans="3:8" x14ac:dyDescent="0.25">
      <c r="C330" s="28"/>
      <c r="H330" s="32"/>
    </row>
    <row r="331" spans="3:8" x14ac:dyDescent="0.25">
      <c r="C331" s="28"/>
      <c r="H331" s="32"/>
    </row>
    <row r="332" spans="3:8" x14ac:dyDescent="0.25">
      <c r="C332" s="28"/>
      <c r="H332" s="32"/>
    </row>
    <row r="333" spans="3:8" x14ac:dyDescent="0.25">
      <c r="C333" s="28"/>
      <c r="H333" s="32"/>
    </row>
    <row r="334" spans="3:8" x14ac:dyDescent="0.25">
      <c r="C334" s="28"/>
      <c r="H334" s="32"/>
    </row>
    <row r="335" spans="3:8" x14ac:dyDescent="0.25">
      <c r="C335" s="28"/>
      <c r="H335" s="32"/>
    </row>
    <row r="336" spans="3:8" x14ac:dyDescent="0.25">
      <c r="C336" s="28"/>
      <c r="H336" s="32"/>
    </row>
    <row r="337" spans="3:8" x14ac:dyDescent="0.25">
      <c r="C337" s="28"/>
      <c r="H337" s="32"/>
    </row>
    <row r="338" spans="3:8" x14ac:dyDescent="0.25">
      <c r="C338" s="28"/>
      <c r="H338" s="32"/>
    </row>
    <row r="339" spans="3:8" x14ac:dyDescent="0.25">
      <c r="C339" s="28"/>
      <c r="H339" s="32"/>
    </row>
    <row r="340" spans="3:8" x14ac:dyDescent="0.25">
      <c r="C340" s="28"/>
      <c r="H340" s="32"/>
    </row>
    <row r="341" spans="3:8" x14ac:dyDescent="0.25">
      <c r="C341" s="28"/>
      <c r="H341" s="32"/>
    </row>
    <row r="342" spans="3:8" x14ac:dyDescent="0.25">
      <c r="C342" s="28"/>
      <c r="H342" s="32"/>
    </row>
    <row r="343" spans="3:8" x14ac:dyDescent="0.25">
      <c r="C343" s="28"/>
      <c r="H343" s="32"/>
    </row>
    <row r="344" spans="3:8" x14ac:dyDescent="0.25">
      <c r="C344" s="28"/>
      <c r="H344" s="32"/>
    </row>
    <row r="345" spans="3:8" x14ac:dyDescent="0.25">
      <c r="C345" s="28"/>
      <c r="H345" s="32"/>
    </row>
    <row r="346" spans="3:8" x14ac:dyDescent="0.25">
      <c r="C346" s="28"/>
      <c r="H346" s="32"/>
    </row>
    <row r="347" spans="3:8" x14ac:dyDescent="0.25">
      <c r="C347" s="28"/>
      <c r="H347" s="32"/>
    </row>
    <row r="348" spans="3:8" x14ac:dyDescent="0.25">
      <c r="C348" s="28"/>
      <c r="H348" s="32"/>
    </row>
    <row r="349" spans="3:8" x14ac:dyDescent="0.25">
      <c r="C349" s="28"/>
      <c r="H349" s="32"/>
    </row>
    <row r="350" spans="3:8" x14ac:dyDescent="0.25">
      <c r="C350" s="28"/>
      <c r="H350" s="32"/>
    </row>
    <row r="351" spans="3:8" x14ac:dyDescent="0.25">
      <c r="C351" s="28"/>
      <c r="H351" s="32"/>
    </row>
    <row r="352" spans="3:8" x14ac:dyDescent="0.25">
      <c r="C352" s="28"/>
      <c r="H352" s="32"/>
    </row>
    <row r="353" spans="3:8" x14ac:dyDescent="0.25">
      <c r="C353" s="28"/>
      <c r="H353" s="32"/>
    </row>
    <row r="354" spans="3:8" x14ac:dyDescent="0.25">
      <c r="C354" s="28"/>
      <c r="H354" s="32"/>
    </row>
    <row r="355" spans="3:8" x14ac:dyDescent="0.25">
      <c r="C355" s="28"/>
      <c r="H355" s="32"/>
    </row>
    <row r="356" spans="3:8" x14ac:dyDescent="0.25">
      <c r="C356" s="28"/>
      <c r="H356" s="32"/>
    </row>
    <row r="357" spans="3:8" x14ac:dyDescent="0.25">
      <c r="C357" s="28"/>
      <c r="H357" s="32"/>
    </row>
    <row r="358" spans="3:8" x14ac:dyDescent="0.25">
      <c r="C358" s="28"/>
      <c r="H358" s="32"/>
    </row>
    <row r="359" spans="3:8" x14ac:dyDescent="0.25">
      <c r="C359" s="28"/>
      <c r="H359" s="32"/>
    </row>
    <row r="360" spans="3:8" x14ac:dyDescent="0.25">
      <c r="C360" s="28"/>
      <c r="H360" s="32"/>
    </row>
    <row r="361" spans="3:8" x14ac:dyDescent="0.25">
      <c r="C361" s="28"/>
      <c r="H361" s="32"/>
    </row>
    <row r="362" spans="3:8" x14ac:dyDescent="0.25">
      <c r="C362" s="28"/>
      <c r="H362" s="32"/>
    </row>
    <row r="363" spans="3:8" x14ac:dyDescent="0.25">
      <c r="C363" s="28"/>
      <c r="H363" s="32"/>
    </row>
    <row r="364" spans="3:8" x14ac:dyDescent="0.25">
      <c r="C364" s="28"/>
      <c r="H364" s="32"/>
    </row>
    <row r="365" spans="3:8" x14ac:dyDescent="0.25">
      <c r="C365" s="28"/>
      <c r="H365" s="32"/>
    </row>
    <row r="366" spans="3:8" x14ac:dyDescent="0.25">
      <c r="C366" s="28"/>
      <c r="H366" s="32"/>
    </row>
    <row r="367" spans="3:8" x14ac:dyDescent="0.25">
      <c r="C367" s="28"/>
      <c r="H367" s="32"/>
    </row>
    <row r="368" spans="3:8" x14ac:dyDescent="0.25">
      <c r="C368" s="28"/>
      <c r="H368" s="32"/>
    </row>
    <row r="369" spans="3:8" x14ac:dyDescent="0.25">
      <c r="C369" s="28"/>
      <c r="H369" s="32"/>
    </row>
    <row r="370" spans="3:8" x14ac:dyDescent="0.25">
      <c r="C370" s="28"/>
      <c r="H370" s="32"/>
    </row>
    <row r="371" spans="3:8" x14ac:dyDescent="0.25">
      <c r="C371" s="28"/>
      <c r="H371" s="32"/>
    </row>
    <row r="372" spans="3:8" x14ac:dyDescent="0.25">
      <c r="C372" s="28"/>
      <c r="H372" s="32"/>
    </row>
    <row r="373" spans="3:8" x14ac:dyDescent="0.25">
      <c r="C373" s="28"/>
      <c r="H373" s="32"/>
    </row>
    <row r="374" spans="3:8" x14ac:dyDescent="0.25">
      <c r="C374" s="28"/>
      <c r="H374" s="32"/>
    </row>
    <row r="375" spans="3:8" x14ac:dyDescent="0.25">
      <c r="C375" s="28"/>
      <c r="H375" s="32"/>
    </row>
    <row r="376" spans="3:8" x14ac:dyDescent="0.25">
      <c r="C376" s="28"/>
      <c r="H376" s="32"/>
    </row>
    <row r="377" spans="3:8" x14ac:dyDescent="0.25">
      <c r="C377" s="28"/>
      <c r="H377" s="32"/>
    </row>
    <row r="378" spans="3:8" x14ac:dyDescent="0.25">
      <c r="C378" s="28"/>
      <c r="H378" s="32"/>
    </row>
    <row r="379" spans="3:8" x14ac:dyDescent="0.25">
      <c r="C379" s="28"/>
      <c r="H379" s="32"/>
    </row>
    <row r="380" spans="3:8" x14ac:dyDescent="0.25">
      <c r="C380" s="28"/>
      <c r="H380" s="32"/>
    </row>
    <row r="381" spans="3:8" x14ac:dyDescent="0.25">
      <c r="C381" s="28"/>
      <c r="H381" s="32"/>
    </row>
    <row r="382" spans="3:8" x14ac:dyDescent="0.25">
      <c r="C382" s="28"/>
      <c r="H382" s="32"/>
    </row>
  </sheetData>
  <mergeCells count="2">
    <mergeCell ref="B3:J4"/>
    <mergeCell ref="A7:K7"/>
  </mergeCells>
  <hyperlinks>
    <hyperlink ref="C10" location="'NOTA 2'!A1" display="2"/>
    <hyperlink ref="C12" location="'NOTA 4'!A1" display="4"/>
    <hyperlink ref="C13" location="'NOTA 5'!A1" display="5"/>
    <hyperlink ref="C14" location="'NOTA 6'!A1" display="6"/>
    <hyperlink ref="C17" location="'NOTA 9'!A1" display="9"/>
    <hyperlink ref="C19" location="'NOTA 10'!A1" display="10"/>
    <hyperlink ref="C23" location="'NOTA 11'!A1" display="11"/>
    <hyperlink ref="C24" location="'NOTA 12'!A1" display="12"/>
    <hyperlink ref="C25" location="'NOTA 13'!A1" display="13"/>
    <hyperlink ref="H11" location="'NOTA 15'!A1" display="15"/>
    <hyperlink ref="H12" location="'NOTA 16'!A1" display="16"/>
    <hyperlink ref="H13" location="'NOTA 17'!A1" display="17"/>
    <hyperlink ref="H23" location="'NOTA 17'!A1" display="17"/>
    <hyperlink ref="H30" location="'NOTA 20'!A1" display="20"/>
    <hyperlink ref="H31" location="'NOTA 21'!A1" display="21"/>
    <hyperlink ref="H32" location="'NOTA 22'!A1" display="22"/>
    <hyperlink ref="C16" location="'NOTA 8'!A1" display="8"/>
    <hyperlink ref="C20" location="'NOTA 13'!A1" display="13"/>
    <hyperlink ref="H14" location="'NOTA 18'!A1" display="18"/>
    <hyperlink ref="H24" location="'NOTA 18'!A1" display="18"/>
    <hyperlink ref="H25" location="'NOTA 19'!A1" display="19"/>
    <hyperlink ref="C18" location="'NOTA 9'!A1" display="9"/>
    <hyperlink ref="C15" location="'NOTA 7'!A1" display="7"/>
    <hyperlink ref="H10" location="'NOTA 14'!A1" display="14"/>
    <hyperlink ref="C11" location="'NOTA 3'!A1" display="3"/>
    <hyperlink ref="H33" location="'NOTA 22'!A1" display="22"/>
  </hyperlinks>
  <pageMargins left="1.5748031496062993" right="0" top="0.15748031496062992" bottom="0" header="0.31496062992125984" footer="0.31496062992125984"/>
  <pageSetup paperSize="9" orientation="landscape" r:id="rId1"/>
  <ignoredErrors>
    <ignoredError sqref="C10:C20 H10:H14 C23:C25 H30:H33 H23:H25" numberStoredAsText="1"/>
    <ignoredError sqref="D21:E21 I21:J21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2"/>
  <sheetViews>
    <sheetView zoomScale="80" zoomScaleNormal="80" workbookViewId="0">
      <selection activeCell="B16" sqref="B16:K21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5" width="19.85546875" style="40" customWidth="1"/>
    <col min="6" max="6" width="14.140625" style="40" customWidth="1"/>
    <col min="7" max="7" width="25.140625" style="40" customWidth="1"/>
    <col min="8" max="8" width="22.28515625" style="40" customWidth="1"/>
    <col min="9" max="9" width="20.28515625" style="40" customWidth="1"/>
    <col min="10" max="10" width="17" style="40" customWidth="1"/>
    <col min="11" max="11" width="7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24</v>
      </c>
      <c r="F2" s="391"/>
      <c r="G2" s="391"/>
      <c r="H2" s="391"/>
      <c r="I2" s="391"/>
      <c r="J2" s="391"/>
      <c r="K2" s="392"/>
    </row>
    <row r="3" spans="2:16" ht="49.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5.75" thickTop="1" x14ac:dyDescent="0.25">
      <c r="B5" s="55"/>
      <c r="C5" s="11"/>
      <c r="D5" s="11"/>
      <c r="E5" s="11"/>
      <c r="F5" s="11"/>
      <c r="G5" s="11"/>
      <c r="H5" s="11"/>
      <c r="I5" s="11"/>
      <c r="J5" s="11"/>
      <c r="K5" s="56"/>
    </row>
    <row r="6" spans="2:16" ht="18.75" x14ac:dyDescent="0.3">
      <c r="B6" s="55"/>
      <c r="C6" s="11"/>
      <c r="D6" s="11"/>
      <c r="E6" s="17"/>
      <c r="F6" s="17"/>
      <c r="G6" s="46">
        <v>2021</v>
      </c>
      <c r="H6" s="46">
        <v>2020</v>
      </c>
      <c r="I6" s="46"/>
      <c r="J6" s="11"/>
      <c r="K6" s="56"/>
    </row>
    <row r="7" spans="2:16" ht="18.75" x14ac:dyDescent="0.3">
      <c r="B7" s="55"/>
      <c r="C7" s="74" t="s">
        <v>87</v>
      </c>
      <c r="D7" s="11"/>
      <c r="E7" s="17"/>
      <c r="F7" s="17"/>
      <c r="G7" s="73"/>
      <c r="H7" s="73"/>
      <c r="I7" s="73"/>
      <c r="J7" s="11"/>
      <c r="K7" s="56"/>
    </row>
    <row r="8" spans="2:16" ht="18.75" x14ac:dyDescent="0.3">
      <c r="B8" s="55"/>
      <c r="C8" s="67" t="s">
        <v>243</v>
      </c>
      <c r="D8" s="11"/>
      <c r="E8" s="17"/>
      <c r="F8" s="17"/>
      <c r="G8" s="73">
        <v>189452.79</v>
      </c>
      <c r="H8" s="73">
        <v>600297.04</v>
      </c>
      <c r="I8" s="73"/>
      <c r="J8" s="11"/>
      <c r="K8" s="56"/>
    </row>
    <row r="9" spans="2:16" ht="18.75" x14ac:dyDescent="0.3">
      <c r="B9" s="55"/>
      <c r="C9" s="91" t="s">
        <v>88</v>
      </c>
      <c r="D9" s="11"/>
      <c r="E9" s="17"/>
      <c r="F9" s="17"/>
      <c r="G9" s="73"/>
      <c r="H9" s="73"/>
      <c r="I9" s="73"/>
      <c r="J9" s="11"/>
      <c r="K9" s="56"/>
    </row>
    <row r="10" spans="2:16" ht="18.75" x14ac:dyDescent="0.3">
      <c r="B10" s="55"/>
      <c r="C10" s="90" t="s">
        <v>242</v>
      </c>
      <c r="D10" s="11"/>
      <c r="E10" s="17"/>
      <c r="F10" s="17"/>
      <c r="G10" s="73">
        <v>333826.03000000003</v>
      </c>
      <c r="H10" s="73">
        <v>251485.55</v>
      </c>
      <c r="I10" s="73"/>
      <c r="J10" s="11"/>
      <c r="K10" s="56"/>
    </row>
    <row r="11" spans="2:16" ht="8.25" customHeight="1" x14ac:dyDescent="0.3">
      <c r="B11" s="55"/>
      <c r="C11" s="90"/>
      <c r="D11" s="11"/>
      <c r="E11" s="17"/>
      <c r="F11" s="17"/>
      <c r="G11" s="73"/>
      <c r="H11" s="73"/>
      <c r="I11" s="73"/>
      <c r="J11" s="11"/>
      <c r="K11" s="56"/>
    </row>
    <row r="12" spans="2:16" ht="18.75" x14ac:dyDescent="0.3">
      <c r="B12" s="55"/>
      <c r="C12" s="14"/>
      <c r="D12" s="14"/>
      <c r="E12" s="17"/>
      <c r="F12" s="17"/>
      <c r="G12" s="339">
        <f>G8+G10</f>
        <v>523278.82000000007</v>
      </c>
      <c r="H12" s="339">
        <f>H8+H10</f>
        <v>851782.59000000008</v>
      </c>
      <c r="I12" s="73"/>
      <c r="J12" s="11"/>
      <c r="K12" s="56"/>
      <c r="M12" s="47"/>
      <c r="N12" s="47"/>
      <c r="O12" s="47"/>
      <c r="P12" s="47"/>
    </row>
    <row r="13" spans="2:16" x14ac:dyDescent="0.25">
      <c r="B13" s="55"/>
      <c r="C13" s="14"/>
      <c r="D13" s="14"/>
      <c r="E13" s="44"/>
      <c r="F13" s="44"/>
      <c r="G13" s="44"/>
      <c r="H13" s="44"/>
      <c r="I13" s="11"/>
      <c r="J13" s="11"/>
      <c r="K13" s="56"/>
      <c r="M13" s="47"/>
      <c r="N13" s="47"/>
      <c r="O13" s="47"/>
      <c r="P13" s="47"/>
    </row>
    <row r="14" spans="2:16" ht="9" customHeight="1" x14ac:dyDescent="0.25">
      <c r="M14" s="47"/>
      <c r="N14" s="47"/>
      <c r="O14" s="47"/>
      <c r="P14" s="47"/>
    </row>
    <row r="15" spans="2:16" ht="3" customHeight="1" x14ac:dyDescent="0.25"/>
    <row r="16" spans="2:16" x14ac:dyDescent="0.25">
      <c r="B16" s="406" t="s">
        <v>309</v>
      </c>
      <c r="C16" s="407"/>
      <c r="D16" s="407"/>
      <c r="E16" s="407"/>
      <c r="F16" s="407"/>
      <c r="G16" s="407"/>
      <c r="H16" s="407"/>
      <c r="I16" s="407"/>
      <c r="J16" s="407"/>
      <c r="K16" s="407"/>
    </row>
    <row r="17" spans="2:11" x14ac:dyDescent="0.25">
      <c r="B17" s="407"/>
      <c r="C17" s="407"/>
      <c r="D17" s="407"/>
      <c r="E17" s="407"/>
      <c r="F17" s="407"/>
      <c r="G17" s="407"/>
      <c r="H17" s="407"/>
      <c r="I17" s="407"/>
      <c r="J17" s="407"/>
      <c r="K17" s="407"/>
    </row>
    <row r="18" spans="2:11" x14ac:dyDescent="0.25">
      <c r="B18" s="407"/>
      <c r="C18" s="407"/>
      <c r="D18" s="407"/>
      <c r="E18" s="407"/>
      <c r="F18" s="407"/>
      <c r="G18" s="407"/>
      <c r="H18" s="407"/>
      <c r="I18" s="407"/>
      <c r="J18" s="407"/>
      <c r="K18" s="407"/>
    </row>
    <row r="19" spans="2:11" x14ac:dyDescent="0.25">
      <c r="B19" s="407"/>
      <c r="C19" s="407"/>
      <c r="D19" s="407"/>
      <c r="E19" s="407"/>
      <c r="F19" s="407"/>
      <c r="G19" s="407"/>
      <c r="H19" s="407"/>
      <c r="I19" s="407"/>
      <c r="J19" s="407"/>
      <c r="K19" s="407"/>
    </row>
    <row r="20" spans="2:11" x14ac:dyDescent="0.25">
      <c r="B20" s="407"/>
      <c r="C20" s="407"/>
      <c r="D20" s="407"/>
      <c r="E20" s="407"/>
      <c r="F20" s="407"/>
      <c r="G20" s="407"/>
      <c r="H20" s="407"/>
      <c r="I20" s="407"/>
      <c r="J20" s="407"/>
      <c r="K20" s="407"/>
    </row>
    <row r="21" spans="2:11" ht="6" customHeight="1" x14ac:dyDescent="0.25">
      <c r="B21" s="407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2:11" ht="30.75" customHeight="1" x14ac:dyDescent="0.25"/>
  </sheetData>
  <mergeCells count="2">
    <mergeCell ref="E2:K3"/>
    <mergeCell ref="B16:K2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33"/>
  <sheetViews>
    <sheetView zoomScale="80" zoomScaleNormal="80" workbookViewId="0">
      <selection activeCell="E2" sqref="E2:K3"/>
    </sheetView>
  </sheetViews>
  <sheetFormatPr baseColWidth="10" defaultColWidth="11.42578125" defaultRowHeight="15" x14ac:dyDescent="0.25"/>
  <cols>
    <col min="1" max="1" width="1.5703125" style="40" customWidth="1"/>
    <col min="2" max="2" width="15.85546875" style="40" customWidth="1"/>
    <col min="3" max="4" width="14.140625" style="40" customWidth="1"/>
    <col min="5" max="8" width="19.85546875" style="40" customWidth="1"/>
    <col min="9" max="9" width="19.7109375" style="40" customWidth="1"/>
    <col min="10" max="10" width="17" style="40" customWidth="1"/>
    <col min="11" max="11" width="7.570312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89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20.25" customHeight="1" thickTop="1" x14ac:dyDescent="0.3">
      <c r="B5" s="55"/>
      <c r="C5" s="45"/>
      <c r="D5" s="45"/>
      <c r="E5" s="45"/>
      <c r="F5" s="45"/>
      <c r="G5" s="46">
        <v>2021</v>
      </c>
      <c r="H5" s="46">
        <v>2020</v>
      </c>
      <c r="I5" s="46"/>
      <c r="J5" s="11"/>
      <c r="K5" s="56"/>
    </row>
    <row r="6" spans="2:16" ht="18.75" x14ac:dyDescent="0.3">
      <c r="B6" s="55"/>
      <c r="C6" s="92" t="s">
        <v>244</v>
      </c>
      <c r="D6" s="67"/>
      <c r="E6" s="67"/>
      <c r="F6" s="17"/>
      <c r="G6" s="83"/>
      <c r="H6" s="83"/>
      <c r="I6" s="73"/>
      <c r="J6" s="11"/>
      <c r="K6" s="56"/>
    </row>
    <row r="7" spans="2:16" ht="18.75" x14ac:dyDescent="0.3">
      <c r="B7" s="55"/>
      <c r="C7" s="90" t="s">
        <v>264</v>
      </c>
      <c r="D7" s="68"/>
      <c r="E7" s="93"/>
      <c r="F7" s="17"/>
      <c r="G7" s="311">
        <v>53488.03</v>
      </c>
      <c r="H7" s="311">
        <v>53488.03</v>
      </c>
      <c r="I7" s="73"/>
      <c r="J7" s="11"/>
      <c r="K7" s="56"/>
    </row>
    <row r="8" spans="2:16" ht="18.75" x14ac:dyDescent="0.3">
      <c r="B8" s="55"/>
      <c r="C8" s="90" t="s">
        <v>265</v>
      </c>
      <c r="D8" s="68"/>
      <c r="E8" s="93"/>
      <c r="F8" s="17"/>
      <c r="G8" s="83">
        <v>40301.26</v>
      </c>
      <c r="H8" s="83">
        <v>40301.26</v>
      </c>
      <c r="I8" s="73"/>
      <c r="J8" s="11"/>
      <c r="K8" s="56"/>
      <c r="M8" s="47"/>
      <c r="N8" s="47"/>
      <c r="O8" s="47"/>
      <c r="P8" s="47"/>
    </row>
    <row r="9" spans="2:16" ht="18.75" x14ac:dyDescent="0.3">
      <c r="B9" s="55"/>
      <c r="C9" s="90"/>
      <c r="D9" s="68"/>
      <c r="E9" s="93"/>
      <c r="F9" s="17"/>
      <c r="G9" s="83"/>
      <c r="H9" s="83"/>
      <c r="I9" s="73"/>
      <c r="J9" s="11"/>
      <c r="K9" s="56"/>
      <c r="M9" s="47"/>
      <c r="N9" s="47"/>
      <c r="O9" s="47"/>
      <c r="P9" s="47"/>
    </row>
    <row r="10" spans="2:16" ht="18.75" x14ac:dyDescent="0.3">
      <c r="B10" s="55"/>
      <c r="C10" s="75"/>
      <c r="D10" s="14"/>
      <c r="E10" s="17"/>
      <c r="F10" s="17"/>
      <c r="G10" s="339">
        <f>SUM(G6:G8)</f>
        <v>93789.290000000008</v>
      </c>
      <c r="H10" s="339">
        <f>SUM(H6:H8)</f>
        <v>93789.290000000008</v>
      </c>
      <c r="I10" s="73"/>
      <c r="J10" s="11"/>
      <c r="K10" s="56"/>
      <c r="M10" s="47"/>
      <c r="N10" s="47"/>
      <c r="O10" s="47"/>
      <c r="P10" s="47"/>
    </row>
    <row r="11" spans="2:16" ht="9" customHeight="1" x14ac:dyDescent="0.25">
      <c r="B11" s="58"/>
      <c r="C11" s="59"/>
      <c r="D11" s="59"/>
      <c r="E11" s="59"/>
      <c r="F11" s="59"/>
      <c r="G11" s="59"/>
      <c r="H11" s="59"/>
      <c r="I11" s="59"/>
      <c r="J11" s="59"/>
      <c r="K11" s="60"/>
      <c r="M11" s="47"/>
      <c r="N11" s="47"/>
      <c r="O11" s="47"/>
      <c r="P11" s="47"/>
    </row>
    <row r="12" spans="2:16" x14ac:dyDescent="0.25">
      <c r="M12" s="47"/>
      <c r="N12" s="47"/>
      <c r="O12" s="47"/>
      <c r="P12" s="47"/>
    </row>
    <row r="13" spans="2:16" hidden="1" x14ac:dyDescent="0.25"/>
    <row r="14" spans="2:16" x14ac:dyDescent="0.25">
      <c r="B14" s="396" t="s">
        <v>310</v>
      </c>
      <c r="C14" s="401"/>
      <c r="D14" s="401"/>
      <c r="E14" s="401"/>
      <c r="F14" s="401"/>
      <c r="G14" s="401"/>
      <c r="H14" s="401"/>
      <c r="I14" s="401"/>
      <c r="J14" s="401"/>
      <c r="K14" s="401"/>
    </row>
    <row r="15" spans="2:16" x14ac:dyDescent="0.25">
      <c r="B15" s="401"/>
      <c r="C15" s="401"/>
      <c r="D15" s="401"/>
      <c r="E15" s="401"/>
      <c r="F15" s="401"/>
      <c r="G15" s="401"/>
      <c r="H15" s="401"/>
      <c r="I15" s="401"/>
      <c r="J15" s="401"/>
      <c r="K15" s="401"/>
    </row>
    <row r="16" spans="2:16" ht="10.5" customHeight="1" x14ac:dyDescent="0.25">
      <c r="B16" s="401"/>
      <c r="C16" s="401"/>
      <c r="D16" s="401"/>
      <c r="E16" s="401"/>
      <c r="F16" s="401"/>
      <c r="G16" s="401"/>
      <c r="H16" s="401"/>
      <c r="I16" s="401"/>
      <c r="J16" s="401"/>
      <c r="K16" s="401"/>
    </row>
    <row r="17" spans="2:11" hidden="1" x14ac:dyDescent="0.25">
      <c r="B17" s="401"/>
      <c r="C17" s="401"/>
      <c r="D17" s="401"/>
      <c r="E17" s="401"/>
      <c r="F17" s="401"/>
      <c r="G17" s="401"/>
      <c r="H17" s="401"/>
      <c r="I17" s="401"/>
      <c r="J17" s="401"/>
      <c r="K17" s="401"/>
    </row>
    <row r="18" spans="2:11" ht="9.75" hidden="1" customHeight="1" x14ac:dyDescent="0.25">
      <c r="B18" s="401"/>
      <c r="C18" s="401"/>
      <c r="D18" s="401"/>
      <c r="E18" s="401"/>
      <c r="F18" s="401"/>
      <c r="G18" s="401"/>
      <c r="H18" s="401"/>
      <c r="I18" s="401"/>
      <c r="J18" s="401"/>
      <c r="K18" s="401"/>
    </row>
    <row r="19" spans="2:11" ht="4.5" hidden="1" customHeight="1" x14ac:dyDescent="0.25">
      <c r="B19" s="401"/>
      <c r="C19" s="401"/>
      <c r="D19" s="401"/>
      <c r="E19" s="401"/>
      <c r="F19" s="401"/>
      <c r="G19" s="401"/>
      <c r="H19" s="401"/>
      <c r="I19" s="401"/>
      <c r="J19" s="401"/>
      <c r="K19" s="401"/>
    </row>
    <row r="20" spans="2:11" ht="26.25" hidden="1" x14ac:dyDescent="0.25">
      <c r="B20" s="247"/>
      <c r="C20" s="247"/>
      <c r="D20" s="247"/>
      <c r="E20" s="247"/>
      <c r="F20" s="247"/>
      <c r="G20" s="247"/>
      <c r="H20" s="247"/>
      <c r="I20" s="247"/>
      <c r="J20" s="247"/>
      <c r="K20" s="247"/>
    </row>
    <row r="22" spans="2:11" ht="14.45" customHeight="1" x14ac:dyDescent="0.25">
      <c r="B22" s="408" t="s">
        <v>172</v>
      </c>
      <c r="C22" s="408"/>
      <c r="D22" s="408"/>
      <c r="E22" s="408"/>
      <c r="F22" s="408"/>
      <c r="G22" s="408"/>
      <c r="H22" s="408"/>
      <c r="I22" s="408"/>
      <c r="J22" s="408"/>
      <c r="K22" s="408"/>
    </row>
    <row r="23" spans="2:11" ht="29.45" customHeight="1" x14ac:dyDescent="0.25">
      <c r="B23" s="408"/>
      <c r="C23" s="408"/>
      <c r="D23" s="408"/>
      <c r="E23" s="408"/>
      <c r="F23" s="408"/>
      <c r="G23" s="408"/>
      <c r="H23" s="408"/>
      <c r="I23" s="408"/>
      <c r="J23" s="408"/>
      <c r="K23" s="408"/>
    </row>
    <row r="24" spans="2:11" ht="7.5" customHeight="1" x14ac:dyDescent="0.25"/>
    <row r="25" spans="2:11" ht="18.75" x14ac:dyDescent="0.3">
      <c r="B25" s="17"/>
      <c r="C25" s="17"/>
      <c r="D25" s="17"/>
      <c r="E25" s="17"/>
      <c r="F25" s="17"/>
      <c r="G25" s="46">
        <v>2021</v>
      </c>
      <c r="H25" s="46">
        <v>2020</v>
      </c>
      <c r="I25" s="46"/>
      <c r="J25" s="17"/>
      <c r="K25" s="17"/>
    </row>
    <row r="26" spans="2:11" ht="18.75" x14ac:dyDescent="0.3">
      <c r="B26" s="17"/>
      <c r="C26" s="91" t="s">
        <v>170</v>
      </c>
      <c r="D26" s="90"/>
      <c r="E26" s="90"/>
      <c r="F26" s="17"/>
      <c r="G26" s="83">
        <v>23956.54</v>
      </c>
      <c r="H26" s="83">
        <v>23351.13</v>
      </c>
      <c r="I26" s="83"/>
      <c r="J26" s="17"/>
      <c r="K26" s="17"/>
    </row>
    <row r="27" spans="2:11" ht="18.75" x14ac:dyDescent="0.3">
      <c r="B27" s="17"/>
      <c r="C27" s="90" t="s">
        <v>311</v>
      </c>
      <c r="D27" s="90"/>
      <c r="E27" s="90"/>
      <c r="F27" s="17"/>
      <c r="G27" s="83"/>
      <c r="H27" s="83"/>
      <c r="I27" s="83"/>
      <c r="J27" s="17"/>
      <c r="K27" s="17"/>
    </row>
    <row r="28" spans="2:11" ht="18.75" x14ac:dyDescent="0.3">
      <c r="B28" s="17"/>
      <c r="C28" s="91" t="s">
        <v>171</v>
      </c>
      <c r="D28" s="90"/>
      <c r="E28" s="90"/>
      <c r="F28" s="17"/>
      <c r="G28" s="83">
        <v>9000</v>
      </c>
      <c r="H28" s="83">
        <v>9000</v>
      </c>
      <c r="I28" s="83"/>
      <c r="J28" s="17"/>
      <c r="K28" s="17"/>
    </row>
    <row r="29" spans="2:11" ht="18.75" x14ac:dyDescent="0.3">
      <c r="B29" s="17"/>
      <c r="C29" s="90" t="s">
        <v>253</v>
      </c>
      <c r="D29" s="90"/>
      <c r="E29" s="90"/>
      <c r="F29" s="17"/>
      <c r="G29" s="17"/>
      <c r="H29" s="17"/>
      <c r="I29" s="83"/>
      <c r="J29" s="17"/>
      <c r="K29" s="17"/>
    </row>
    <row r="30" spans="2:11" ht="18.75" x14ac:dyDescent="0.3">
      <c r="B30" s="17"/>
      <c r="C30" s="214" t="s">
        <v>190</v>
      </c>
      <c r="D30" s="17"/>
      <c r="E30" s="17"/>
      <c r="F30" s="17"/>
      <c r="G30" s="83">
        <f>1658.27+658.15</f>
        <v>2316.42</v>
      </c>
      <c r="H30" s="83">
        <v>2510.39</v>
      </c>
      <c r="I30" s="83"/>
      <c r="J30" s="17"/>
      <c r="K30" s="17"/>
    </row>
    <row r="31" spans="2:11" ht="15.75" thickBot="1" x14ac:dyDescent="0.3">
      <c r="B31" s="17"/>
      <c r="C31" s="17" t="s">
        <v>312</v>
      </c>
      <c r="D31" s="17"/>
      <c r="E31" s="17"/>
      <c r="F31" s="17"/>
      <c r="G31" s="17"/>
      <c r="H31" s="17"/>
      <c r="I31" s="17"/>
      <c r="J31" s="17"/>
      <c r="K31" s="17"/>
    </row>
    <row r="32" spans="2:11" ht="19.5" thickBot="1" x14ac:dyDescent="0.35">
      <c r="B32" s="17"/>
      <c r="C32" s="17" t="s">
        <v>251</v>
      </c>
      <c r="D32" s="17"/>
      <c r="E32" s="17"/>
      <c r="F32" s="17"/>
      <c r="G32" s="343">
        <f>SUM(G26:G30)</f>
        <v>35272.959999999999</v>
      </c>
      <c r="H32" s="343">
        <f>SUM(H26:H30)</f>
        <v>34861.520000000004</v>
      </c>
      <c r="I32" s="17"/>
      <c r="J32" s="17"/>
      <c r="K32" s="17"/>
    </row>
    <row r="33" spans="2:1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</row>
  </sheetData>
  <mergeCells count="3">
    <mergeCell ref="E2:K3"/>
    <mergeCell ref="B14:K19"/>
    <mergeCell ref="B22:K2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Q36"/>
  <sheetViews>
    <sheetView zoomScale="80" zoomScaleNormal="80" workbookViewId="0">
      <selection activeCell="K34" sqref="K34"/>
    </sheetView>
  </sheetViews>
  <sheetFormatPr baseColWidth="10" defaultColWidth="11.42578125" defaultRowHeight="15" x14ac:dyDescent="0.25"/>
  <cols>
    <col min="1" max="1" width="2.85546875" style="40" customWidth="1"/>
    <col min="2" max="2" width="2.42578125" style="40" customWidth="1"/>
    <col min="3" max="4" width="14.140625" style="40" customWidth="1"/>
    <col min="5" max="5" width="19.85546875" style="40" customWidth="1"/>
    <col min="6" max="6" width="29.85546875" style="40" customWidth="1"/>
    <col min="7" max="8" width="19.85546875" style="40" customWidth="1"/>
    <col min="9" max="9" width="19.28515625" style="40" customWidth="1"/>
    <col min="10" max="10" width="17" style="40" customWidth="1"/>
    <col min="11" max="11" width="8.7109375" style="40" customWidth="1"/>
    <col min="12" max="12" width="0.42578125" style="40" customWidth="1"/>
    <col min="13" max="16384" width="11.42578125" style="40"/>
  </cols>
  <sheetData>
    <row r="1" spans="1:95" ht="6.75" customHeight="1" x14ac:dyDescent="0.25"/>
    <row r="2" spans="1:95" x14ac:dyDescent="0.25">
      <c r="B2" s="53"/>
      <c r="C2" s="54"/>
      <c r="D2" s="54"/>
      <c r="E2" s="391" t="s">
        <v>191</v>
      </c>
      <c r="F2" s="391"/>
      <c r="G2" s="391"/>
      <c r="H2" s="391"/>
      <c r="I2" s="391"/>
      <c r="J2" s="391"/>
      <c r="K2" s="392"/>
    </row>
    <row r="3" spans="1:95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1:95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1:95" ht="3.6" customHeight="1" thickTop="1" x14ac:dyDescent="0.25">
      <c r="B5" s="55"/>
      <c r="C5" s="395"/>
      <c r="D5" s="395"/>
      <c r="E5" s="395"/>
      <c r="F5" s="45"/>
      <c r="G5" s="45"/>
      <c r="H5" s="206"/>
      <c r="I5" s="43"/>
      <c r="J5" s="11"/>
      <c r="K5" s="56"/>
    </row>
    <row r="6" spans="1:95" ht="6" hidden="1" customHeight="1" x14ac:dyDescent="0.25">
      <c r="B6" s="55"/>
      <c r="C6" s="45"/>
      <c r="D6" s="45"/>
      <c r="E6" s="45"/>
      <c r="F6" s="45"/>
      <c r="G6" s="45"/>
      <c r="H6" s="206"/>
      <c r="I6" s="43"/>
      <c r="J6" s="11"/>
      <c r="K6" s="56"/>
    </row>
    <row r="7" spans="1:95" ht="18.75" x14ac:dyDescent="0.3">
      <c r="B7" s="55"/>
      <c r="C7" s="11"/>
      <c r="D7" s="11"/>
      <c r="E7" s="17"/>
      <c r="F7" s="17"/>
      <c r="G7" s="46">
        <v>2021</v>
      </c>
      <c r="H7" s="46">
        <v>2020</v>
      </c>
      <c r="I7" s="46"/>
      <c r="J7" s="11"/>
      <c r="K7" s="56"/>
    </row>
    <row r="8" spans="1:95" ht="18.75" x14ac:dyDescent="0.3">
      <c r="B8" s="55"/>
      <c r="C8" s="11"/>
      <c r="D8" s="11"/>
      <c r="E8" s="17"/>
      <c r="F8" s="17"/>
      <c r="G8" s="46"/>
      <c r="H8" s="46"/>
      <c r="I8" s="46"/>
      <c r="J8" s="11"/>
      <c r="K8" s="56"/>
    </row>
    <row r="9" spans="1:95" s="17" customFormat="1" ht="15.75" x14ac:dyDescent="0.25">
      <c r="A9" s="40"/>
      <c r="B9" s="55"/>
      <c r="C9" s="198"/>
      <c r="D9" s="198"/>
      <c r="E9" s="198"/>
      <c r="F9" s="213"/>
      <c r="G9" s="44"/>
      <c r="H9" s="44">
        <v>47116.92</v>
      </c>
      <c r="I9" s="44"/>
      <c r="J9" s="11"/>
      <c r="K9" s="56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</row>
    <row r="10" spans="1:95" s="17" customFormat="1" ht="16.5" x14ac:dyDescent="0.3">
      <c r="A10" s="40"/>
      <c r="B10" s="55"/>
      <c r="C10" s="75"/>
      <c r="D10" s="14"/>
      <c r="G10" s="44"/>
      <c r="H10" s="44"/>
      <c r="I10" s="44"/>
      <c r="J10" s="11"/>
      <c r="K10" s="56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</row>
    <row r="11" spans="1:95" s="17" customFormat="1" ht="15.75" x14ac:dyDescent="0.25">
      <c r="A11" s="40"/>
      <c r="B11" s="55"/>
      <c r="C11" s="74" t="s">
        <v>82</v>
      </c>
      <c r="D11" s="14"/>
      <c r="G11" s="44">
        <f>16436.88/2</f>
        <v>8218.44</v>
      </c>
      <c r="H11" s="44">
        <v>1056.18</v>
      </c>
      <c r="I11" s="44"/>
      <c r="J11" s="11"/>
      <c r="K11" s="56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</row>
    <row r="12" spans="1:95" s="17" customFormat="1" ht="16.5" x14ac:dyDescent="0.3">
      <c r="A12" s="40"/>
      <c r="B12" s="55"/>
      <c r="C12" s="75" t="s">
        <v>314</v>
      </c>
      <c r="D12" s="14"/>
      <c r="E12" s="212"/>
      <c r="F12" s="212"/>
      <c r="G12" s="44"/>
      <c r="H12" s="44"/>
      <c r="I12" s="44"/>
      <c r="J12" s="11"/>
      <c r="K12" s="56"/>
      <c r="L12" s="40"/>
      <c r="M12" s="47"/>
      <c r="N12" s="47"/>
      <c r="O12" s="47"/>
      <c r="P12" s="47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</row>
    <row r="13" spans="1:95" ht="18.75" x14ac:dyDescent="0.3">
      <c r="B13" s="55"/>
      <c r="C13" s="75" t="s">
        <v>315</v>
      </c>
      <c r="D13" s="14"/>
      <c r="E13" s="212"/>
      <c r="F13" s="212"/>
      <c r="G13" s="339">
        <f>SUM(G9:G12)</f>
        <v>8218.44</v>
      </c>
      <c r="H13" s="339">
        <f>SUM(H9:H12)</f>
        <v>48173.1</v>
      </c>
      <c r="I13" s="44"/>
      <c r="J13" s="11"/>
      <c r="K13" s="56"/>
      <c r="M13" s="47"/>
      <c r="N13" s="47"/>
      <c r="O13" s="47"/>
      <c r="P13" s="47"/>
    </row>
    <row r="14" spans="1:95" x14ac:dyDescent="0.25">
      <c r="B14" s="55"/>
      <c r="C14" s="14"/>
      <c r="D14" s="14"/>
      <c r="E14" s="44"/>
      <c r="F14" s="44"/>
      <c r="G14" s="44"/>
      <c r="H14" s="44"/>
      <c r="I14" s="11"/>
      <c r="J14" s="11"/>
      <c r="K14" s="56"/>
      <c r="M14" s="47"/>
      <c r="N14" s="47"/>
      <c r="O14" s="47"/>
      <c r="P14" s="47"/>
    </row>
    <row r="16" spans="1:95" x14ac:dyDescent="0.25">
      <c r="B16" s="396" t="s">
        <v>313</v>
      </c>
      <c r="C16" s="397"/>
      <c r="D16" s="397"/>
      <c r="E16" s="397"/>
      <c r="F16" s="397"/>
      <c r="G16" s="397"/>
      <c r="H16" s="397"/>
      <c r="I16" s="397"/>
      <c r="J16" s="397"/>
      <c r="K16" s="397"/>
    </row>
    <row r="17" spans="2:12" x14ac:dyDescent="0.25">
      <c r="B17" s="397"/>
      <c r="C17" s="397"/>
      <c r="D17" s="397"/>
      <c r="E17" s="397"/>
      <c r="F17" s="397"/>
      <c r="G17" s="397"/>
      <c r="H17" s="397"/>
      <c r="I17" s="397"/>
      <c r="J17" s="397"/>
      <c r="K17" s="397"/>
    </row>
    <row r="18" spans="2:12" x14ac:dyDescent="0.25">
      <c r="B18" s="397"/>
      <c r="C18" s="397"/>
      <c r="D18" s="397"/>
      <c r="E18" s="397"/>
      <c r="F18" s="397"/>
      <c r="G18" s="397"/>
      <c r="H18" s="397"/>
      <c r="I18" s="397"/>
      <c r="J18" s="397"/>
      <c r="K18" s="397"/>
    </row>
    <row r="19" spans="2:12" ht="11.25" customHeight="1" x14ac:dyDescent="0.25">
      <c r="B19" s="397"/>
      <c r="C19" s="397"/>
      <c r="D19" s="397"/>
      <c r="E19" s="397"/>
      <c r="F19" s="397"/>
      <c r="G19" s="397"/>
      <c r="H19" s="397"/>
      <c r="I19" s="397"/>
      <c r="J19" s="397"/>
      <c r="K19" s="397"/>
    </row>
    <row r="20" spans="2:12" ht="12" hidden="1" customHeight="1" x14ac:dyDescent="0.25">
      <c r="B20" s="397"/>
      <c r="C20" s="397"/>
      <c r="D20" s="397"/>
      <c r="E20" s="397"/>
      <c r="F20" s="397"/>
      <c r="G20" s="397"/>
      <c r="H20" s="397"/>
      <c r="I20" s="397"/>
      <c r="J20" s="397"/>
      <c r="K20" s="397"/>
    </row>
    <row r="21" spans="2:12" hidden="1" x14ac:dyDescent="0.25">
      <c r="B21" s="397"/>
      <c r="C21" s="397"/>
      <c r="D21" s="397"/>
      <c r="E21" s="397"/>
      <c r="F21" s="397"/>
      <c r="G21" s="397"/>
      <c r="H21" s="397"/>
      <c r="I21" s="397"/>
      <c r="J21" s="397"/>
      <c r="K21" s="397"/>
    </row>
    <row r="23" spans="2:12" x14ac:dyDescent="0.25">
      <c r="C23" s="53"/>
      <c r="D23" s="54"/>
      <c r="E23" s="54"/>
      <c r="F23" s="391" t="s">
        <v>193</v>
      </c>
      <c r="G23" s="391"/>
      <c r="H23" s="391"/>
      <c r="I23" s="391"/>
      <c r="J23" s="391"/>
      <c r="K23" s="391"/>
      <c r="L23" s="392"/>
    </row>
    <row r="24" spans="2:12" ht="15.75" thickBot="1" x14ac:dyDescent="0.3">
      <c r="C24" s="55"/>
      <c r="D24" s="41"/>
      <c r="E24" s="41"/>
      <c r="F24" s="393"/>
      <c r="G24" s="393"/>
      <c r="H24" s="393"/>
      <c r="I24" s="393"/>
      <c r="J24" s="393"/>
      <c r="K24" s="393"/>
      <c r="L24" s="394"/>
    </row>
    <row r="25" spans="2:12" ht="9.75" customHeight="1" thickTop="1" thickBot="1" x14ac:dyDescent="0.3">
      <c r="C25" s="61"/>
      <c r="D25" s="62"/>
      <c r="E25" s="62"/>
      <c r="F25" s="62"/>
      <c r="G25" s="62"/>
      <c r="H25" s="62"/>
      <c r="I25" s="62"/>
      <c r="J25" s="62"/>
      <c r="K25" s="62"/>
      <c r="L25" s="63"/>
    </row>
    <row r="26" spans="2:12" ht="15.75" hidden="1" x14ac:dyDescent="0.25">
      <c r="C26" s="55"/>
      <c r="D26" s="206"/>
      <c r="E26" s="206"/>
      <c r="F26" s="206"/>
      <c r="G26" s="206"/>
      <c r="H26" s="206"/>
      <c r="I26" s="206"/>
      <c r="J26" s="43"/>
      <c r="K26" s="11"/>
      <c r="L26" s="56"/>
    </row>
    <row r="27" spans="2:12" ht="19.5" thickTop="1" x14ac:dyDescent="0.3">
      <c r="C27" s="55"/>
      <c r="D27" s="11"/>
      <c r="E27" s="11"/>
      <c r="F27" s="17"/>
      <c r="G27" s="46">
        <v>2021</v>
      </c>
      <c r="H27" s="46">
        <v>2020</v>
      </c>
      <c r="I27" s="46"/>
      <c r="J27" s="46"/>
      <c r="K27" s="11"/>
      <c r="L27" s="56"/>
    </row>
    <row r="28" spans="2:12" ht="18.75" x14ac:dyDescent="0.3">
      <c r="C28" s="11"/>
      <c r="D28" s="11"/>
      <c r="E28" s="11"/>
      <c r="F28" s="17"/>
      <c r="G28" s="46"/>
      <c r="H28" s="46"/>
      <c r="I28" s="46"/>
      <c r="J28" s="46"/>
      <c r="K28" s="11"/>
      <c r="L28" s="56"/>
    </row>
    <row r="29" spans="2:12" ht="15.75" x14ac:dyDescent="0.25">
      <c r="C29" s="74" t="s">
        <v>266</v>
      </c>
      <c r="D29" s="198"/>
      <c r="E29" s="198"/>
      <c r="F29" s="198"/>
      <c r="G29" s="44">
        <v>1043049.28</v>
      </c>
      <c r="H29" s="44">
        <v>1314484</v>
      </c>
      <c r="I29" s="44"/>
      <c r="J29" s="44"/>
      <c r="K29" s="11"/>
      <c r="L29" s="56"/>
    </row>
    <row r="30" spans="2:12" ht="16.5" x14ac:dyDescent="0.3">
      <c r="C30" s="75" t="s">
        <v>316</v>
      </c>
      <c r="D30" s="75"/>
      <c r="E30" s="198"/>
      <c r="F30" s="198"/>
      <c r="G30" s="44"/>
      <c r="H30" s="44"/>
      <c r="I30" s="44"/>
      <c r="J30" s="44"/>
      <c r="K30" s="11"/>
      <c r="L30" s="56"/>
    </row>
    <row r="31" spans="2:12" ht="16.5" x14ac:dyDescent="0.3">
      <c r="C31" s="75" t="s">
        <v>317</v>
      </c>
      <c r="D31" s="75"/>
      <c r="E31" s="14"/>
      <c r="F31" s="17"/>
      <c r="G31" s="44"/>
      <c r="H31" s="44"/>
      <c r="I31" s="44"/>
      <c r="J31" s="44"/>
      <c r="K31" s="11"/>
      <c r="L31" s="56"/>
    </row>
    <row r="32" spans="2:12" ht="15.75" x14ac:dyDescent="0.25">
      <c r="C32" s="74" t="s">
        <v>82</v>
      </c>
      <c r="D32" s="14"/>
      <c r="E32" s="17"/>
      <c r="F32" s="17"/>
      <c r="G32" s="44">
        <f>16436.88/2</f>
        <v>8218.44</v>
      </c>
      <c r="H32" s="44">
        <f>13877.52+13194.95</f>
        <v>27072.47</v>
      </c>
      <c r="I32" s="44"/>
      <c r="J32" s="44"/>
      <c r="K32" s="11"/>
      <c r="L32" s="56"/>
    </row>
    <row r="33" spans="3:12" ht="16.5" x14ac:dyDescent="0.3">
      <c r="C33" s="75" t="s">
        <v>318</v>
      </c>
      <c r="D33" s="14"/>
      <c r="E33" s="212"/>
      <c r="F33" s="212"/>
      <c r="G33" s="44"/>
      <c r="H33" s="44"/>
      <c r="I33" s="69"/>
      <c r="J33" s="44"/>
      <c r="K33" s="11"/>
      <c r="L33" s="56"/>
    </row>
    <row r="34" spans="3:12" ht="16.5" x14ac:dyDescent="0.3">
      <c r="C34" s="75" t="s">
        <v>267</v>
      </c>
      <c r="D34" s="14"/>
      <c r="E34" s="212"/>
      <c r="F34" s="212"/>
      <c r="G34" s="44"/>
      <c r="H34" s="44"/>
      <c r="I34" s="69"/>
      <c r="J34" s="44"/>
      <c r="K34" s="11"/>
      <c r="L34" s="56"/>
    </row>
    <row r="35" spans="3:12" ht="18.75" x14ac:dyDescent="0.3">
      <c r="C35" s="55"/>
      <c r="D35" s="14"/>
      <c r="E35" s="14"/>
      <c r="F35" s="17"/>
      <c r="G35" s="339">
        <f>SUM(G29:G33)</f>
        <v>1051267.72</v>
      </c>
      <c r="H35" s="339">
        <f>SUM(H29:H33)</f>
        <v>1341556.47</v>
      </c>
      <c r="I35" s="69"/>
      <c r="J35" s="44"/>
      <c r="K35" s="11"/>
      <c r="L35" s="56"/>
    </row>
    <row r="36" spans="3:12" x14ac:dyDescent="0.25">
      <c r="C36" s="55"/>
      <c r="D36" s="14"/>
      <c r="E36" s="14"/>
      <c r="F36" s="44"/>
      <c r="G36" s="44"/>
      <c r="H36" s="44"/>
      <c r="I36" s="44"/>
      <c r="J36" s="11"/>
      <c r="K36" s="11"/>
      <c r="L36" s="56"/>
    </row>
  </sheetData>
  <mergeCells count="4">
    <mergeCell ref="E2:K3"/>
    <mergeCell ref="C5:E5"/>
    <mergeCell ref="B16:K21"/>
    <mergeCell ref="F23:L24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25"/>
  <sheetViews>
    <sheetView zoomScale="80" zoomScaleNormal="80" workbookViewId="0">
      <selection activeCell="B20" sqref="B20:K25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7.28515625" style="40" customWidth="1"/>
    <col min="4" max="4" width="63.28515625" style="40" customWidth="1"/>
    <col min="5" max="5" width="19.85546875" style="40" customWidth="1"/>
    <col min="6" max="6" width="25.5703125" style="40" customWidth="1"/>
    <col min="7" max="7" width="19.85546875" style="40" customWidth="1"/>
    <col min="8" max="8" width="21.140625" style="40" customWidth="1"/>
    <col min="9" max="9" width="17" style="40" customWidth="1"/>
    <col min="10" max="10" width="2.7109375" style="40" customWidth="1"/>
    <col min="11" max="16384" width="11.42578125" style="40"/>
  </cols>
  <sheetData>
    <row r="1" spans="2:15" ht="6.75" customHeight="1" x14ac:dyDescent="0.25"/>
    <row r="2" spans="2:15" x14ac:dyDescent="0.25">
      <c r="B2" s="53"/>
      <c r="C2" s="54"/>
      <c r="D2" s="54"/>
      <c r="E2" s="391" t="s">
        <v>214</v>
      </c>
      <c r="F2" s="391"/>
      <c r="G2" s="391"/>
      <c r="H2" s="391"/>
      <c r="I2" s="391"/>
      <c r="J2" s="392"/>
    </row>
    <row r="3" spans="2:15" ht="38.2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4"/>
    </row>
    <row r="4" spans="2:15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3"/>
    </row>
    <row r="5" spans="2:15" ht="6" customHeight="1" thickTop="1" x14ac:dyDescent="0.25">
      <c r="B5" s="55"/>
      <c r="C5" s="45"/>
      <c r="D5" s="45"/>
      <c r="E5" s="45"/>
      <c r="F5" s="45"/>
      <c r="G5" s="259"/>
      <c r="H5" s="43"/>
      <c r="I5" s="11"/>
      <c r="J5" s="56"/>
    </row>
    <row r="6" spans="2:15" ht="18.75" x14ac:dyDescent="0.3">
      <c r="B6" s="55"/>
      <c r="C6" s="11"/>
      <c r="D6" s="11"/>
      <c r="E6" s="46">
        <v>2021</v>
      </c>
      <c r="F6" s="46">
        <v>2020</v>
      </c>
      <c r="G6" s="259"/>
      <c r="H6" s="43"/>
      <c r="I6" s="11"/>
      <c r="J6" s="56"/>
    </row>
    <row r="7" spans="2:15" ht="18.75" x14ac:dyDescent="0.3">
      <c r="B7" s="55"/>
      <c r="C7" s="11"/>
      <c r="D7" s="11"/>
      <c r="E7" s="72"/>
      <c r="F7" s="72"/>
      <c r="G7" s="259"/>
      <c r="H7" s="43"/>
      <c r="I7" s="11"/>
      <c r="J7" s="56"/>
    </row>
    <row r="8" spans="2:15" ht="15.75" x14ac:dyDescent="0.25">
      <c r="B8" s="55"/>
      <c r="C8" s="49" t="s">
        <v>235</v>
      </c>
      <c r="D8" s="14"/>
      <c r="E8" s="44">
        <v>36684.53</v>
      </c>
      <c r="F8" s="44">
        <v>36684.53</v>
      </c>
      <c r="G8" s="259"/>
      <c r="H8" s="43"/>
      <c r="I8" s="11"/>
      <c r="J8" s="56"/>
    </row>
    <row r="9" spans="2:15" ht="15.75" x14ac:dyDescent="0.25">
      <c r="B9" s="55"/>
      <c r="C9" s="49" t="s">
        <v>236</v>
      </c>
      <c r="D9" s="14"/>
      <c r="E9" s="44">
        <v>45640.38</v>
      </c>
      <c r="F9" s="44">
        <v>45640.38</v>
      </c>
      <c r="G9" s="259"/>
      <c r="H9" s="43"/>
      <c r="I9" s="11"/>
      <c r="J9" s="56"/>
      <c r="L9" s="47"/>
      <c r="M9" s="47"/>
      <c r="N9" s="47"/>
      <c r="O9" s="47"/>
    </row>
    <row r="10" spans="2:15" ht="15.75" x14ac:dyDescent="0.25">
      <c r="B10" s="55"/>
      <c r="C10" s="49" t="s">
        <v>245</v>
      </c>
      <c r="D10" s="14"/>
      <c r="E10" s="44">
        <v>45648.49</v>
      </c>
      <c r="F10" s="44">
        <v>45648.49</v>
      </c>
      <c r="G10" s="301"/>
      <c r="H10" s="43"/>
      <c r="I10" s="11"/>
      <c r="J10" s="56"/>
      <c r="L10" s="47"/>
      <c r="M10" s="47"/>
      <c r="N10" s="47"/>
      <c r="O10" s="47"/>
    </row>
    <row r="11" spans="2:15" ht="15.75" x14ac:dyDescent="0.25">
      <c r="B11" s="55"/>
      <c r="C11" s="49" t="s">
        <v>252</v>
      </c>
      <c r="D11" s="14"/>
      <c r="E11" s="84">
        <v>45661.518949999998</v>
      </c>
      <c r="F11" s="84">
        <v>45661.518949999998</v>
      </c>
      <c r="G11" s="259"/>
      <c r="H11" s="43"/>
      <c r="I11" s="11"/>
      <c r="J11" s="56"/>
      <c r="L11" s="47"/>
      <c r="M11" s="47"/>
      <c r="N11" s="47"/>
      <c r="O11" s="47"/>
    </row>
    <row r="12" spans="2:15" ht="15.75" x14ac:dyDescent="0.25">
      <c r="B12" s="55"/>
      <c r="C12" s="49" t="s">
        <v>268</v>
      </c>
      <c r="D12" s="14"/>
      <c r="E12" s="84">
        <v>44587.29</v>
      </c>
      <c r="F12" s="84">
        <v>44587.29</v>
      </c>
      <c r="G12" s="312"/>
      <c r="H12" s="43"/>
      <c r="I12" s="11"/>
      <c r="J12" s="56"/>
      <c r="L12" s="47"/>
      <c r="M12" s="47"/>
      <c r="N12" s="47"/>
      <c r="O12" s="47"/>
    </row>
    <row r="13" spans="2:15" ht="15.75" x14ac:dyDescent="0.25">
      <c r="B13" s="55"/>
      <c r="C13" s="49"/>
      <c r="D13" s="14"/>
      <c r="E13" s="84"/>
      <c r="F13" s="84"/>
      <c r="G13" s="312"/>
      <c r="H13" s="43"/>
      <c r="I13" s="11"/>
      <c r="J13" s="56"/>
      <c r="L13" s="47"/>
      <c r="M13" s="47"/>
      <c r="N13" s="47"/>
      <c r="O13" s="47"/>
    </row>
    <row r="14" spans="2:15" ht="15.75" x14ac:dyDescent="0.25">
      <c r="B14" s="55"/>
      <c r="C14" s="49" t="s">
        <v>269</v>
      </c>
      <c r="D14" s="14"/>
      <c r="E14" s="84">
        <v>18790.900000000001</v>
      </c>
      <c r="F14" s="84">
        <v>50253.25</v>
      </c>
      <c r="G14" s="312"/>
      <c r="H14" s="43"/>
      <c r="I14" s="11"/>
      <c r="J14" s="56"/>
      <c r="L14" s="47"/>
      <c r="M14" s="47"/>
      <c r="N14" s="47"/>
      <c r="O14" s="47"/>
    </row>
    <row r="15" spans="2:15" ht="15.75" x14ac:dyDescent="0.25">
      <c r="B15" s="55"/>
      <c r="C15" s="49" t="s">
        <v>270</v>
      </c>
      <c r="D15" s="14"/>
      <c r="E15" s="84">
        <v>47817.5</v>
      </c>
      <c r="F15" s="84">
        <v>109666.91</v>
      </c>
      <c r="G15" s="312"/>
      <c r="H15" s="43"/>
      <c r="I15" s="11"/>
      <c r="J15" s="56"/>
      <c r="L15" s="47"/>
      <c r="M15" s="47"/>
      <c r="N15" s="47"/>
      <c r="O15" s="47"/>
    </row>
    <row r="16" spans="2:15" ht="15.75" x14ac:dyDescent="0.25">
      <c r="B16" s="55"/>
      <c r="C16" s="49"/>
      <c r="D16" s="14"/>
      <c r="E16" s="84"/>
      <c r="F16" s="84"/>
      <c r="G16" s="310"/>
      <c r="H16" s="43"/>
      <c r="I16" s="11"/>
      <c r="J16" s="56"/>
      <c r="L16" s="47"/>
      <c r="M16" s="47"/>
      <c r="N16" s="47"/>
      <c r="O16" s="47"/>
    </row>
    <row r="17" spans="2:15" ht="18.75" x14ac:dyDescent="0.3">
      <c r="B17" s="55"/>
      <c r="C17" s="14"/>
      <c r="D17" s="14"/>
      <c r="E17" s="342">
        <f>SUM(E8:E16)</f>
        <v>284830.60895000002</v>
      </c>
      <c r="F17" s="342">
        <f>SUM(F8:F16)</f>
        <v>378142.36895000003</v>
      </c>
      <c r="G17" s="259"/>
      <c r="H17" s="43"/>
      <c r="I17" s="11"/>
      <c r="J17" s="56"/>
      <c r="L17" s="47"/>
      <c r="M17" s="47"/>
      <c r="N17" s="47"/>
      <c r="O17" s="47"/>
    </row>
    <row r="18" spans="2:15" ht="15" customHeight="1" x14ac:dyDescent="0.25">
      <c r="B18" s="55"/>
      <c r="C18" s="14"/>
      <c r="D18" s="14"/>
      <c r="E18" s="44"/>
      <c r="F18" s="44"/>
      <c r="G18" s="44"/>
      <c r="H18" s="11"/>
      <c r="I18" s="11"/>
      <c r="J18" s="56"/>
      <c r="L18" s="47"/>
      <c r="M18" s="47"/>
      <c r="N18" s="47"/>
      <c r="O18" s="47"/>
    </row>
    <row r="19" spans="2:15" x14ac:dyDescent="0.25">
      <c r="L19" s="47"/>
      <c r="M19" s="47"/>
      <c r="N19" s="47"/>
      <c r="O19" s="47"/>
    </row>
    <row r="20" spans="2:15" x14ac:dyDescent="0.25">
      <c r="B20" s="396" t="s">
        <v>319</v>
      </c>
      <c r="C20" s="397"/>
      <c r="D20" s="397"/>
      <c r="E20" s="397"/>
      <c r="F20" s="397"/>
      <c r="G20" s="397"/>
      <c r="H20" s="397"/>
      <c r="I20" s="397"/>
      <c r="J20" s="397"/>
      <c r="K20" s="397"/>
    </row>
    <row r="21" spans="2:15" x14ac:dyDescent="0.25">
      <c r="B21" s="397"/>
      <c r="C21" s="397"/>
      <c r="D21" s="397"/>
      <c r="E21" s="397"/>
      <c r="F21" s="397"/>
      <c r="G21" s="397"/>
      <c r="H21" s="397"/>
      <c r="I21" s="397"/>
      <c r="J21" s="397"/>
      <c r="K21" s="397"/>
    </row>
    <row r="22" spans="2:15" ht="10.5" customHeight="1" x14ac:dyDescent="0.25">
      <c r="B22" s="397"/>
      <c r="C22" s="397"/>
      <c r="D22" s="397"/>
      <c r="E22" s="397"/>
      <c r="F22" s="397"/>
      <c r="G22" s="397"/>
      <c r="H22" s="397"/>
      <c r="I22" s="397"/>
      <c r="J22" s="397"/>
      <c r="K22" s="397"/>
    </row>
    <row r="23" spans="2:15" ht="3" hidden="1" customHeight="1" x14ac:dyDescent="0.25">
      <c r="B23" s="397"/>
      <c r="C23" s="397"/>
      <c r="D23" s="397"/>
      <c r="E23" s="397"/>
      <c r="F23" s="397"/>
      <c r="G23" s="397"/>
      <c r="H23" s="397"/>
      <c r="I23" s="397"/>
      <c r="J23" s="397"/>
      <c r="K23" s="397"/>
    </row>
    <row r="24" spans="2:15" hidden="1" x14ac:dyDescent="0.25">
      <c r="B24" s="397"/>
      <c r="C24" s="397"/>
      <c r="D24" s="397"/>
      <c r="E24" s="397"/>
      <c r="F24" s="397"/>
      <c r="G24" s="397"/>
      <c r="H24" s="397"/>
      <c r="I24" s="397"/>
      <c r="J24" s="397"/>
      <c r="K24" s="397"/>
    </row>
    <row r="25" spans="2:15" ht="11.25" customHeight="1" x14ac:dyDescent="0.25">
      <c r="B25" s="397"/>
      <c r="C25" s="397"/>
      <c r="D25" s="397"/>
      <c r="E25" s="397"/>
      <c r="F25" s="397"/>
      <c r="G25" s="397"/>
      <c r="H25" s="397"/>
      <c r="I25" s="397"/>
      <c r="J25" s="397"/>
      <c r="K25" s="397"/>
    </row>
  </sheetData>
  <mergeCells count="2">
    <mergeCell ref="E2:J3"/>
    <mergeCell ref="B20:K2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20"/>
  <sheetViews>
    <sheetView zoomScale="80" zoomScaleNormal="80" workbookViewId="0">
      <selection activeCell="N10" sqref="N10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4" width="14.140625" style="40" customWidth="1"/>
    <col min="5" max="7" width="19.85546875" style="40" customWidth="1"/>
    <col min="8" max="8" width="19.140625" style="40" customWidth="1"/>
    <col min="9" max="9" width="17" style="40" customWidth="1"/>
    <col min="10" max="10" width="2.7109375" style="40" customWidth="1"/>
    <col min="11" max="16384" width="11.42578125" style="40"/>
  </cols>
  <sheetData>
    <row r="1" spans="2:15" ht="6.75" customHeight="1" x14ac:dyDescent="0.25"/>
    <row r="2" spans="2:15" x14ac:dyDescent="0.25">
      <c r="B2" s="53"/>
      <c r="C2" s="54"/>
      <c r="D2" s="54"/>
      <c r="E2" s="391" t="s">
        <v>27</v>
      </c>
      <c r="F2" s="391"/>
      <c r="G2" s="391"/>
      <c r="H2" s="391"/>
      <c r="I2" s="391"/>
      <c r="J2" s="392"/>
    </row>
    <row r="3" spans="2:15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4"/>
    </row>
    <row r="4" spans="2:15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3"/>
    </row>
    <row r="5" spans="2:15" ht="6" customHeight="1" thickTop="1" x14ac:dyDescent="0.25">
      <c r="B5" s="55"/>
      <c r="C5" s="45"/>
      <c r="D5" s="45"/>
      <c r="E5" s="45"/>
      <c r="F5" s="45"/>
      <c r="G5" s="206"/>
      <c r="H5" s="43"/>
      <c r="I5" s="11"/>
      <c r="J5" s="56"/>
    </row>
    <row r="6" spans="2:15" ht="18.75" x14ac:dyDescent="0.3">
      <c r="B6" s="55"/>
      <c r="C6" s="67"/>
      <c r="D6" s="67"/>
      <c r="E6" s="17"/>
      <c r="F6" s="46">
        <v>2021</v>
      </c>
      <c r="G6" s="46">
        <v>2020</v>
      </c>
      <c r="H6" s="46"/>
      <c r="I6" s="11"/>
      <c r="J6" s="56"/>
    </row>
    <row r="7" spans="2:15" ht="18.75" x14ac:dyDescent="0.3">
      <c r="B7" s="55"/>
      <c r="C7" s="67" t="s">
        <v>90</v>
      </c>
      <c r="D7" s="67"/>
      <c r="E7" s="17"/>
      <c r="F7" s="72"/>
      <c r="G7" s="72"/>
      <c r="H7" s="72"/>
      <c r="I7" s="11"/>
      <c r="J7" s="56"/>
    </row>
    <row r="8" spans="2:15" ht="15.75" x14ac:dyDescent="0.25">
      <c r="B8" s="55"/>
      <c r="C8" s="67" t="s">
        <v>91</v>
      </c>
      <c r="D8" s="67"/>
      <c r="E8" s="17"/>
      <c r="F8" s="44">
        <v>765451.49</v>
      </c>
      <c r="G8" s="44">
        <v>765451.49</v>
      </c>
      <c r="H8" s="44"/>
      <c r="I8" s="11"/>
      <c r="J8" s="56"/>
    </row>
    <row r="9" spans="2:15" ht="15.75" x14ac:dyDescent="0.25">
      <c r="B9" s="55"/>
      <c r="C9" s="67" t="s">
        <v>92</v>
      </c>
      <c r="D9" s="67"/>
      <c r="E9" s="17"/>
      <c r="F9" s="44">
        <v>576757.05000000005</v>
      </c>
      <c r="G9" s="44">
        <v>576757.05000000005</v>
      </c>
      <c r="H9" s="44"/>
      <c r="I9" s="11"/>
      <c r="J9" s="56"/>
      <c r="L9" s="47"/>
      <c r="M9" s="47"/>
      <c r="N9" s="47"/>
      <c r="O9" s="47"/>
    </row>
    <row r="10" spans="2:15" ht="15.75" x14ac:dyDescent="0.25">
      <c r="B10" s="55"/>
      <c r="C10" s="67" t="s">
        <v>321</v>
      </c>
      <c r="D10" s="14"/>
      <c r="E10" s="17"/>
      <c r="F10" s="44">
        <v>451309.94</v>
      </c>
      <c r="G10" s="44"/>
      <c r="H10" s="44"/>
      <c r="I10" s="11"/>
      <c r="J10" s="56"/>
      <c r="L10" s="47"/>
      <c r="M10" s="47"/>
      <c r="N10" s="47"/>
      <c r="O10" s="47"/>
    </row>
    <row r="11" spans="2:15" ht="18.75" x14ac:dyDescent="0.3">
      <c r="B11" s="55"/>
      <c r="C11" s="14"/>
      <c r="D11" s="14"/>
      <c r="E11" s="17"/>
      <c r="F11" s="339">
        <f>SUM(F8:F10)</f>
        <v>1793518.48</v>
      </c>
      <c r="G11" s="339">
        <f>SUM(G8:G10)</f>
        <v>1342208.54</v>
      </c>
      <c r="H11" s="44"/>
      <c r="I11" s="11"/>
      <c r="J11" s="56"/>
      <c r="L11" s="47"/>
      <c r="M11" s="47"/>
      <c r="N11" s="47"/>
      <c r="O11" s="47"/>
    </row>
    <row r="12" spans="2:15" x14ac:dyDescent="0.25">
      <c r="B12" s="55"/>
      <c r="C12" s="14"/>
      <c r="D12" s="14"/>
      <c r="E12" s="44"/>
      <c r="F12" s="44"/>
      <c r="G12" s="44"/>
      <c r="H12" s="11"/>
      <c r="I12" s="11"/>
      <c r="J12" s="56"/>
      <c r="L12" s="47"/>
      <c r="M12" s="47"/>
      <c r="N12" s="47"/>
      <c r="O12" s="47"/>
    </row>
    <row r="13" spans="2:15" ht="9" customHeight="1" x14ac:dyDescent="0.25">
      <c r="B13" s="58"/>
      <c r="C13" s="59"/>
      <c r="D13" s="59"/>
      <c r="E13" s="59"/>
      <c r="F13" s="59"/>
      <c r="G13" s="59"/>
      <c r="H13" s="59"/>
      <c r="I13" s="59"/>
      <c r="J13" s="60"/>
      <c r="L13" s="47"/>
      <c r="M13" s="47"/>
      <c r="N13" s="47"/>
      <c r="O13" s="47"/>
    </row>
    <row r="14" spans="2:15" x14ac:dyDescent="0.25">
      <c r="L14" s="47"/>
      <c r="M14" s="47"/>
      <c r="N14" s="47"/>
      <c r="O14" s="47"/>
    </row>
    <row r="15" spans="2:15" x14ac:dyDescent="0.25">
      <c r="B15" s="396" t="s">
        <v>320</v>
      </c>
      <c r="C15" s="401"/>
      <c r="D15" s="401"/>
      <c r="E15" s="401"/>
      <c r="F15" s="401"/>
      <c r="G15" s="401"/>
      <c r="H15" s="401"/>
      <c r="I15" s="401"/>
      <c r="J15" s="401"/>
    </row>
    <row r="16" spans="2:15" x14ac:dyDescent="0.25">
      <c r="B16" s="401"/>
      <c r="C16" s="401"/>
      <c r="D16" s="401"/>
      <c r="E16" s="401"/>
      <c r="F16" s="401"/>
      <c r="G16" s="401"/>
      <c r="H16" s="401"/>
      <c r="I16" s="401"/>
      <c r="J16" s="401"/>
    </row>
    <row r="17" spans="2:10" x14ac:dyDescent="0.25">
      <c r="B17" s="401"/>
      <c r="C17" s="401"/>
      <c r="D17" s="401"/>
      <c r="E17" s="401"/>
      <c r="F17" s="401"/>
      <c r="G17" s="401"/>
      <c r="H17" s="401"/>
      <c r="I17" s="401"/>
      <c r="J17" s="401"/>
    </row>
    <row r="18" spans="2:10" x14ac:dyDescent="0.25">
      <c r="B18" s="401"/>
      <c r="C18" s="401"/>
      <c r="D18" s="401"/>
      <c r="E18" s="401"/>
      <c r="F18" s="401"/>
      <c r="G18" s="401"/>
      <c r="H18" s="401"/>
      <c r="I18" s="401"/>
      <c r="J18" s="401"/>
    </row>
    <row r="19" spans="2:10" ht="4.5" customHeight="1" x14ac:dyDescent="0.25">
      <c r="B19" s="401"/>
      <c r="C19" s="401"/>
      <c r="D19" s="401"/>
      <c r="E19" s="401"/>
      <c r="F19" s="401"/>
      <c r="G19" s="401"/>
      <c r="H19" s="401"/>
      <c r="I19" s="401"/>
      <c r="J19" s="401"/>
    </row>
    <row r="20" spans="2:10" hidden="1" x14ac:dyDescent="0.25">
      <c r="B20" s="401"/>
      <c r="C20" s="401"/>
      <c r="D20" s="401"/>
      <c r="E20" s="401"/>
      <c r="F20" s="401"/>
      <c r="G20" s="401"/>
      <c r="H20" s="401"/>
      <c r="I20" s="401"/>
      <c r="J20" s="401"/>
    </row>
  </sheetData>
  <mergeCells count="2">
    <mergeCell ref="E2:J3"/>
    <mergeCell ref="B15:J20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19"/>
  <sheetViews>
    <sheetView zoomScale="80" zoomScaleNormal="80" workbookViewId="0">
      <selection activeCell="H20" sqref="H20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42.28515625" style="40" customWidth="1"/>
    <col min="4" max="4" width="14.140625" style="40" hidden="1" customWidth="1"/>
    <col min="5" max="7" width="19.85546875" style="40" customWidth="1"/>
    <col min="8" max="8" width="15.5703125" style="40" customWidth="1"/>
    <col min="9" max="9" width="16" style="40" hidden="1" customWidth="1"/>
    <col min="10" max="10" width="19.28515625" style="40" customWidth="1"/>
    <col min="11" max="11" width="4.5703125" style="40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28</v>
      </c>
      <c r="F2" s="391"/>
      <c r="G2" s="391"/>
      <c r="H2" s="391"/>
      <c r="I2" s="391"/>
      <c r="J2" s="391"/>
      <c r="K2" s="392"/>
    </row>
    <row r="3" spans="2:16" ht="30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customHeight="1" thickTop="1" x14ac:dyDescent="0.25">
      <c r="B5" s="55"/>
      <c r="C5" s="45"/>
      <c r="D5" s="45"/>
      <c r="E5" s="45"/>
      <c r="F5" s="45"/>
      <c r="G5" s="206"/>
      <c r="H5" s="45"/>
      <c r="I5" s="43"/>
      <c r="J5" s="11"/>
      <c r="K5" s="56"/>
    </row>
    <row r="6" spans="2:16" ht="18.75" x14ac:dyDescent="0.3">
      <c r="B6" s="55"/>
      <c r="C6" s="11"/>
      <c r="D6" s="11"/>
      <c r="E6" s="17"/>
      <c r="F6" s="46">
        <v>2021</v>
      </c>
      <c r="G6" s="46">
        <v>2020</v>
      </c>
      <c r="H6" s="46"/>
      <c r="I6" s="11"/>
      <c r="J6" s="11"/>
      <c r="K6" s="56"/>
    </row>
    <row r="7" spans="2:16" ht="18.75" x14ac:dyDescent="0.3">
      <c r="B7" s="55"/>
      <c r="C7" s="11"/>
      <c r="D7" s="11"/>
      <c r="E7" s="17"/>
      <c r="F7" s="46"/>
      <c r="G7" s="46"/>
      <c r="H7" s="46"/>
      <c r="I7" s="11"/>
      <c r="J7" s="11"/>
      <c r="K7" s="56"/>
    </row>
    <row r="8" spans="2:16" ht="15.75" x14ac:dyDescent="0.25">
      <c r="B8" s="55"/>
      <c r="C8" s="49" t="s">
        <v>331</v>
      </c>
      <c r="D8" s="14"/>
      <c r="E8" s="17"/>
      <c r="F8" s="44">
        <f>184146.26+19722.5</f>
        <v>203868.76</v>
      </c>
      <c r="G8" s="44">
        <v>184146.26</v>
      </c>
      <c r="H8" s="44"/>
      <c r="I8" s="11"/>
      <c r="J8" s="11"/>
      <c r="K8" s="56"/>
    </row>
    <row r="9" spans="2:16" ht="15.75" x14ac:dyDescent="0.25">
      <c r="B9" s="55"/>
      <c r="C9" s="49"/>
      <c r="D9" s="14"/>
      <c r="E9" s="17"/>
      <c r="F9" s="44"/>
      <c r="G9" s="44"/>
      <c r="H9" s="44"/>
      <c r="I9" s="11"/>
      <c r="J9" s="11"/>
      <c r="K9" s="56"/>
    </row>
    <row r="10" spans="2:16" ht="18.75" x14ac:dyDescent="0.3">
      <c r="B10" s="55"/>
      <c r="C10" s="14"/>
      <c r="D10" s="14"/>
      <c r="E10" s="17"/>
      <c r="F10" s="339">
        <f>SUM(F8:F9)</f>
        <v>203868.76</v>
      </c>
      <c r="G10" s="339">
        <f>SUM(G8:G9)</f>
        <v>184146.26</v>
      </c>
      <c r="H10" s="50"/>
      <c r="I10" s="11"/>
      <c r="J10" s="11"/>
      <c r="K10" s="56"/>
      <c r="M10" s="47"/>
      <c r="N10" s="47"/>
      <c r="O10" s="47"/>
      <c r="P10" s="47"/>
    </row>
    <row r="11" spans="2:16" x14ac:dyDescent="0.25">
      <c r="B11" s="55"/>
      <c r="C11" s="14"/>
      <c r="D11" s="14"/>
      <c r="E11" s="44"/>
      <c r="F11" s="44"/>
      <c r="G11" s="44"/>
      <c r="H11" s="44"/>
      <c r="I11" s="11"/>
      <c r="J11" s="11"/>
      <c r="K11" s="56"/>
      <c r="M11" s="47"/>
      <c r="N11" s="47"/>
      <c r="O11" s="47"/>
      <c r="P11" s="47"/>
    </row>
    <row r="12" spans="2:16" x14ac:dyDescent="0.25">
      <c r="M12" s="47"/>
      <c r="N12" s="47"/>
      <c r="O12" s="47"/>
      <c r="P12" s="47"/>
    </row>
    <row r="13" spans="2:16" x14ac:dyDescent="0.25">
      <c r="B13" s="188"/>
      <c r="C13" s="344"/>
      <c r="D13" s="344"/>
      <c r="E13" s="344"/>
      <c r="F13" s="344"/>
      <c r="G13" s="344"/>
      <c r="H13" s="344"/>
      <c r="I13" s="344"/>
      <c r="J13" s="344"/>
      <c r="K13" s="188"/>
    </row>
    <row r="14" spans="2:16" ht="18.75" x14ac:dyDescent="0.3">
      <c r="B14" s="188"/>
      <c r="C14" s="344"/>
      <c r="D14" s="344"/>
      <c r="E14" s="344"/>
      <c r="F14" s="345" t="s">
        <v>97</v>
      </c>
      <c r="G14" s="345"/>
      <c r="H14" s="344"/>
      <c r="I14" s="344"/>
      <c r="J14" s="344"/>
      <c r="K14" s="188"/>
    </row>
    <row r="15" spans="2:16" ht="18.75" x14ac:dyDescent="0.3">
      <c r="B15" s="188"/>
      <c r="C15" s="409" t="s">
        <v>322</v>
      </c>
      <c r="D15" s="409"/>
      <c r="E15" s="409"/>
      <c r="F15" s="409"/>
      <c r="G15" s="409"/>
      <c r="H15" s="409"/>
      <c r="I15" s="409"/>
      <c r="J15" s="409"/>
      <c r="K15" s="188"/>
    </row>
    <row r="16" spans="2:16" ht="4.5" customHeight="1" x14ac:dyDescent="0.25">
      <c r="B16" s="188"/>
      <c r="C16" s="344"/>
      <c r="D16" s="344"/>
      <c r="E16" s="344"/>
      <c r="F16" s="346"/>
      <c r="G16" s="346"/>
      <c r="H16" s="344"/>
      <c r="I16" s="344"/>
      <c r="J16" s="344"/>
      <c r="K16" s="188"/>
    </row>
    <row r="17" spans="2:11" x14ac:dyDescent="0.25">
      <c r="B17" s="188"/>
      <c r="C17" s="346"/>
      <c r="D17" s="344"/>
      <c r="E17" s="344"/>
      <c r="F17" s="344"/>
      <c r="G17" s="344"/>
      <c r="H17" s="344"/>
      <c r="I17" s="344"/>
      <c r="J17" s="344"/>
      <c r="K17" s="188"/>
    </row>
    <row r="18" spans="2:11" x14ac:dyDescent="0.25">
      <c r="B18" s="188"/>
      <c r="C18" s="94"/>
      <c r="D18" s="188"/>
      <c r="E18" s="188"/>
      <c r="F18" s="188"/>
      <c r="G18" s="188"/>
      <c r="H18" s="188"/>
      <c r="I18" s="188"/>
      <c r="J18" s="188"/>
      <c r="K18" s="188"/>
    </row>
    <row r="19" spans="2:11" x14ac:dyDescent="0.25">
      <c r="C19" s="94"/>
    </row>
  </sheetData>
  <mergeCells count="2">
    <mergeCell ref="E2:K3"/>
    <mergeCell ref="C15:J1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1"/>
  <sheetViews>
    <sheetView zoomScale="80" zoomScaleNormal="80" workbookViewId="0">
      <selection activeCell="C8" sqref="C8:E12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6.28515625" style="40" customWidth="1"/>
    <col min="4" max="4" width="39.140625" style="40" customWidth="1"/>
    <col min="5" max="8" width="19.85546875" style="40" customWidth="1"/>
    <col min="9" max="9" width="16" style="40" customWidth="1"/>
    <col min="10" max="10" width="14.42578125" style="40" customWidth="1"/>
    <col min="11" max="11" width="2.7109375" style="40" hidden="1" customWidth="1"/>
    <col min="12" max="16384" width="11.42578125" style="40"/>
  </cols>
  <sheetData>
    <row r="1" spans="2:16" ht="22.5" customHeight="1" x14ac:dyDescent="0.25"/>
    <row r="2" spans="2:16" x14ac:dyDescent="0.25">
      <c r="B2" s="53"/>
      <c r="C2" s="54"/>
      <c r="D2" s="54"/>
      <c r="E2" s="391" t="s">
        <v>93</v>
      </c>
      <c r="F2" s="391"/>
      <c r="G2" s="391"/>
      <c r="H2" s="391"/>
      <c r="I2" s="391"/>
      <c r="J2" s="391"/>
      <c r="K2" s="392"/>
    </row>
    <row r="3" spans="2:16" ht="50.2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6" customHeight="1" thickTop="1" x14ac:dyDescent="0.25">
      <c r="B5" s="55"/>
      <c r="C5" s="45"/>
      <c r="D5" s="45"/>
      <c r="E5" s="45"/>
      <c r="F5" s="206"/>
      <c r="G5" s="45"/>
      <c r="H5" s="45"/>
      <c r="I5" s="43"/>
      <c r="J5" s="11"/>
      <c r="K5" s="56"/>
    </row>
    <row r="6" spans="2:16" ht="18.75" x14ac:dyDescent="0.3">
      <c r="B6" s="55"/>
      <c r="C6" s="11"/>
      <c r="D6" s="11"/>
      <c r="E6" s="46">
        <v>2021</v>
      </c>
      <c r="F6" s="46">
        <v>2020</v>
      </c>
      <c r="G6" s="46"/>
      <c r="H6" s="46"/>
      <c r="I6" s="11"/>
      <c r="J6" s="11"/>
      <c r="K6" s="56"/>
    </row>
    <row r="7" spans="2:16" ht="16.5" x14ac:dyDescent="0.3">
      <c r="B7" s="55"/>
      <c r="C7" s="75"/>
      <c r="D7" s="14"/>
      <c r="E7" s="44"/>
      <c r="F7" s="44"/>
      <c r="G7" s="44"/>
      <c r="H7" s="11"/>
      <c r="I7" s="11"/>
      <c r="J7" s="11"/>
      <c r="K7" s="56"/>
    </row>
    <row r="8" spans="2:16" ht="15.75" x14ac:dyDescent="0.25">
      <c r="B8" s="55"/>
      <c r="C8" s="49" t="s">
        <v>173</v>
      </c>
      <c r="D8" s="14"/>
      <c r="E8" s="44">
        <v>122312</v>
      </c>
      <c r="F8" s="44">
        <v>122312</v>
      </c>
      <c r="G8" s="44"/>
      <c r="H8" s="11"/>
      <c r="I8" s="11"/>
      <c r="J8" s="11"/>
      <c r="K8" s="56"/>
      <c r="M8" s="47"/>
      <c r="N8" s="47"/>
      <c r="O8" s="47"/>
      <c r="P8" s="47"/>
    </row>
    <row r="9" spans="2:16" ht="15.75" x14ac:dyDescent="0.25">
      <c r="B9" s="55"/>
      <c r="C9" s="49" t="s">
        <v>323</v>
      </c>
      <c r="D9" s="14"/>
      <c r="E9" s="44">
        <v>31290.59</v>
      </c>
      <c r="F9" s="44"/>
      <c r="G9" s="44"/>
      <c r="H9" s="11"/>
      <c r="I9" s="11"/>
      <c r="J9" s="11"/>
      <c r="K9" s="56"/>
      <c r="M9" s="47"/>
      <c r="N9" s="47"/>
      <c r="O9" s="47"/>
      <c r="P9" s="47"/>
    </row>
    <row r="10" spans="2:16" ht="15.75" x14ac:dyDescent="0.25">
      <c r="B10" s="55"/>
      <c r="C10" s="49" t="s">
        <v>325</v>
      </c>
      <c r="D10" s="14"/>
      <c r="E10" s="44">
        <v>177503</v>
      </c>
      <c r="F10" s="44">
        <v>31290.59</v>
      </c>
      <c r="G10" s="44"/>
      <c r="H10" s="11"/>
      <c r="I10" s="11"/>
      <c r="J10" s="11"/>
      <c r="K10" s="56"/>
      <c r="M10" s="47"/>
      <c r="N10" s="47"/>
      <c r="O10" s="47"/>
      <c r="P10" s="47"/>
    </row>
    <row r="11" spans="2:16" ht="16.5" x14ac:dyDescent="0.3">
      <c r="B11" s="55"/>
      <c r="C11" s="64"/>
      <c r="D11" s="14"/>
      <c r="E11" s="65"/>
      <c r="F11" s="65"/>
      <c r="G11" s="44"/>
      <c r="H11" s="11"/>
      <c r="I11" s="11"/>
      <c r="J11" s="11"/>
      <c r="K11" s="56"/>
      <c r="M11" s="47"/>
      <c r="N11" s="47"/>
      <c r="O11" s="47"/>
      <c r="P11" s="47"/>
    </row>
    <row r="12" spans="2:16" ht="18.75" x14ac:dyDescent="0.3">
      <c r="B12" s="55"/>
      <c r="C12" s="14"/>
      <c r="D12" s="14"/>
      <c r="E12" s="339">
        <f>SUM(E8:E11)</f>
        <v>331105.58999999997</v>
      </c>
      <c r="F12" s="339">
        <f>SUM(F8:F11)</f>
        <v>153602.59</v>
      </c>
      <c r="G12" s="44"/>
      <c r="H12" s="11"/>
      <c r="I12" s="11"/>
      <c r="J12" s="11"/>
      <c r="K12" s="56"/>
      <c r="M12" s="47"/>
      <c r="N12" s="47"/>
      <c r="O12" s="47"/>
      <c r="P12" s="47"/>
    </row>
    <row r="13" spans="2:16" x14ac:dyDescent="0.25">
      <c r="B13" s="55"/>
      <c r="C13" s="14"/>
      <c r="D13" s="14"/>
      <c r="E13" s="44"/>
      <c r="F13" s="44"/>
      <c r="G13" s="44"/>
      <c r="H13" s="44"/>
      <c r="I13" s="11"/>
      <c r="J13" s="11"/>
      <c r="K13" s="56"/>
      <c r="M13" s="47"/>
      <c r="N13" s="47"/>
      <c r="O13" s="47"/>
      <c r="P13" s="47"/>
    </row>
    <row r="15" spans="2:16" x14ac:dyDescent="0.25">
      <c r="C15" s="347"/>
      <c r="D15" s="347"/>
      <c r="E15" s="347"/>
      <c r="F15" s="347"/>
      <c r="G15" s="347"/>
      <c r="H15" s="347"/>
      <c r="I15" s="347"/>
      <c r="J15" s="347"/>
    </row>
    <row r="16" spans="2:16" ht="15.75" x14ac:dyDescent="0.25">
      <c r="C16" s="348" t="s">
        <v>175</v>
      </c>
      <c r="D16" s="348" t="s">
        <v>324</v>
      </c>
      <c r="E16" s="348"/>
      <c r="F16" s="348"/>
      <c r="G16" s="348"/>
      <c r="H16" s="348"/>
      <c r="I16" s="348"/>
      <c r="J16" s="348"/>
    </row>
    <row r="17" spans="2:10" ht="15.75" x14ac:dyDescent="0.25">
      <c r="C17" s="348" t="s">
        <v>225</v>
      </c>
      <c r="D17" s="348"/>
      <c r="E17" s="348"/>
      <c r="F17" s="348"/>
      <c r="G17" s="348"/>
      <c r="H17" s="348"/>
      <c r="I17" s="348"/>
      <c r="J17" s="348"/>
    </row>
    <row r="18" spans="2:10" ht="15.75" x14ac:dyDescent="0.25">
      <c r="C18" s="348" t="s">
        <v>226</v>
      </c>
      <c r="D18" s="348"/>
      <c r="E18" s="348"/>
      <c r="F18" s="348"/>
      <c r="G18" s="348"/>
      <c r="H18" s="348"/>
      <c r="I18" s="348"/>
      <c r="J18" s="348"/>
    </row>
    <row r="19" spans="2:10" ht="15.75" x14ac:dyDescent="0.25">
      <c r="C19" s="349"/>
      <c r="D19" s="349"/>
      <c r="E19" s="349"/>
      <c r="F19" s="349"/>
      <c r="G19" s="349"/>
      <c r="H19" s="349"/>
      <c r="I19" s="349"/>
      <c r="J19" s="349"/>
    </row>
    <row r="21" spans="2:10" ht="18.75" x14ac:dyDescent="0.3">
      <c r="B21" s="266"/>
      <c r="C21" s="266"/>
      <c r="D21" s="266"/>
      <c r="E21" s="266"/>
      <c r="F21" s="267"/>
    </row>
  </sheetData>
  <mergeCells count="1">
    <mergeCell ref="E2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F54"/>
  <sheetViews>
    <sheetView topLeftCell="D40" workbookViewId="0">
      <selection activeCell="F43" sqref="F43"/>
    </sheetView>
  </sheetViews>
  <sheetFormatPr baseColWidth="10" defaultRowHeight="15" x14ac:dyDescent="0.25"/>
  <cols>
    <col min="4" max="4" width="57.42578125" customWidth="1"/>
    <col min="5" max="5" width="21.42578125" customWidth="1"/>
    <col min="6" max="6" width="26.28515625" customWidth="1"/>
  </cols>
  <sheetData>
    <row r="1" spans="1:6" ht="15.75" thickBot="1" x14ac:dyDescent="0.3"/>
    <row r="2" spans="1:6" ht="21.75" thickBot="1" x14ac:dyDescent="0.3">
      <c r="A2" s="410" t="s">
        <v>332</v>
      </c>
      <c r="B2" s="411"/>
      <c r="C2" s="411"/>
      <c r="D2" s="411"/>
      <c r="E2" s="411"/>
      <c r="F2" s="412"/>
    </row>
    <row r="3" spans="1:6" ht="21.75" thickBot="1" x14ac:dyDescent="0.3">
      <c r="A3" s="274"/>
      <c r="B3" s="274"/>
      <c r="C3" s="274"/>
      <c r="D3" s="274"/>
      <c r="E3" s="274"/>
      <c r="F3" s="274"/>
    </row>
    <row r="4" spans="1:6" ht="21.75" thickBot="1" x14ac:dyDescent="0.4">
      <c r="A4" s="275" t="s">
        <v>230</v>
      </c>
      <c r="B4" s="276"/>
      <c r="C4" s="276"/>
      <c r="D4" s="276"/>
      <c r="E4" s="277"/>
      <c r="F4" s="278">
        <v>266588.5</v>
      </c>
    </row>
    <row r="5" spans="1:6" ht="21" x14ac:dyDescent="0.25">
      <c r="A5" s="274"/>
      <c r="B5" s="274"/>
      <c r="C5" s="274"/>
      <c r="D5" s="274"/>
      <c r="E5" s="274"/>
      <c r="F5" s="274"/>
    </row>
    <row r="6" spans="1:6" ht="21" x14ac:dyDescent="0.35">
      <c r="A6" s="279" t="s">
        <v>231</v>
      </c>
      <c r="B6" s="279"/>
      <c r="C6" s="279"/>
      <c r="E6" s="280"/>
      <c r="F6" s="281">
        <f>SUM(E7:E10)</f>
        <v>971.61</v>
      </c>
    </row>
    <row r="7" spans="1:6" ht="21" x14ac:dyDescent="0.35">
      <c r="A7" s="282" t="s">
        <v>333</v>
      </c>
      <c r="B7" s="283"/>
      <c r="C7" s="283"/>
      <c r="D7" s="283"/>
      <c r="E7" s="280">
        <v>243.61</v>
      </c>
      <c r="F7" s="281"/>
    </row>
    <row r="8" spans="1:6" ht="21" x14ac:dyDescent="0.35">
      <c r="A8" s="282" t="s">
        <v>271</v>
      </c>
      <c r="B8" s="283"/>
      <c r="C8" s="283"/>
      <c r="D8" s="283"/>
      <c r="E8" s="280">
        <v>312</v>
      </c>
      <c r="F8" s="281"/>
    </row>
    <row r="9" spans="1:6" ht="21" x14ac:dyDescent="0.35">
      <c r="A9" s="282" t="s">
        <v>272</v>
      </c>
      <c r="B9" s="279"/>
      <c r="C9" s="279"/>
      <c r="D9" s="279"/>
      <c r="E9" s="280">
        <f>44+50+4+195+8+22</f>
        <v>323</v>
      </c>
      <c r="F9" s="281"/>
    </row>
    <row r="10" spans="1:6" ht="21" x14ac:dyDescent="0.35">
      <c r="A10" s="282" t="s">
        <v>334</v>
      </c>
      <c r="B10" s="279"/>
      <c r="C10" s="279"/>
      <c r="D10" s="279"/>
      <c r="E10" s="280">
        <v>93</v>
      </c>
      <c r="F10" s="281"/>
    </row>
    <row r="11" spans="1:6" ht="21" x14ac:dyDescent="0.35">
      <c r="A11" s="283"/>
      <c r="B11" s="279"/>
      <c r="C11" s="279"/>
      <c r="D11" s="279"/>
      <c r="E11" s="280"/>
      <c r="F11" s="281"/>
    </row>
    <row r="12" spans="1:6" ht="21" x14ac:dyDescent="0.35">
      <c r="A12" s="279" t="s">
        <v>232</v>
      </c>
      <c r="B12" s="283"/>
      <c r="C12" s="283"/>
      <c r="D12" s="283"/>
      <c r="E12" s="280"/>
      <c r="F12" s="281">
        <f>SUM(E13:E18)</f>
        <v>1978.4599999999991</v>
      </c>
    </row>
    <row r="13" spans="1:6" ht="21" x14ac:dyDescent="0.35">
      <c r="A13" s="282" t="s">
        <v>335</v>
      </c>
      <c r="B13" s="283"/>
      <c r="C13" s="283"/>
      <c r="D13" s="283"/>
      <c r="E13" s="280">
        <v>23647.279999999999</v>
      </c>
      <c r="F13" s="281"/>
    </row>
    <row r="14" spans="1:6" ht="21" x14ac:dyDescent="0.35">
      <c r="A14" s="282" t="s">
        <v>336</v>
      </c>
      <c r="B14" s="283"/>
      <c r="C14" s="283"/>
      <c r="D14" s="283"/>
      <c r="E14" s="280">
        <f>58.98+60.15+300.74</f>
        <v>419.87</v>
      </c>
      <c r="F14" s="281"/>
    </row>
    <row r="15" spans="1:6" ht="21" x14ac:dyDescent="0.35">
      <c r="A15" s="282" t="s">
        <v>337</v>
      </c>
      <c r="B15" s="283"/>
      <c r="C15" s="283"/>
      <c r="D15" s="283"/>
      <c r="E15" s="280">
        <v>25.3</v>
      </c>
      <c r="F15" s="281"/>
    </row>
    <row r="16" spans="1:6" ht="21" x14ac:dyDescent="0.35">
      <c r="A16" s="282" t="s">
        <v>338</v>
      </c>
      <c r="B16" s="283"/>
      <c r="C16" s="283"/>
      <c r="D16" s="283"/>
      <c r="E16" s="280">
        <v>15.68</v>
      </c>
      <c r="F16" s="281"/>
    </row>
    <row r="17" spans="1:6" ht="21" x14ac:dyDescent="0.35">
      <c r="A17" s="282" t="s">
        <v>339</v>
      </c>
      <c r="B17" s="283"/>
      <c r="C17" s="283"/>
      <c r="D17" s="283"/>
      <c r="E17" s="280">
        <v>65.59</v>
      </c>
      <c r="F17" s="281"/>
    </row>
    <row r="18" spans="1:6" ht="21" x14ac:dyDescent="0.35">
      <c r="A18" s="350" t="s">
        <v>273</v>
      </c>
      <c r="B18" s="351"/>
      <c r="C18" s="351"/>
      <c r="D18" s="351"/>
      <c r="E18" s="352">
        <v>-22195.26</v>
      </c>
      <c r="F18" s="353"/>
    </row>
    <row r="19" spans="1:6" ht="21" x14ac:dyDescent="0.35">
      <c r="A19" s="282"/>
      <c r="B19" s="282"/>
      <c r="C19" s="283"/>
      <c r="D19" s="283"/>
      <c r="E19" s="280"/>
      <c r="F19" s="285"/>
    </row>
    <row r="20" spans="1:6" ht="21" x14ac:dyDescent="0.35">
      <c r="A20" s="279" t="s">
        <v>233</v>
      </c>
      <c r="B20" s="283"/>
      <c r="C20" s="283"/>
      <c r="D20" s="283"/>
      <c r="E20" s="284"/>
      <c r="F20" s="281">
        <f>SUM(E21:E30)</f>
        <v>7072.5299999999952</v>
      </c>
    </row>
    <row r="21" spans="1:6" ht="21" x14ac:dyDescent="0.35">
      <c r="A21" s="282" t="s">
        <v>340</v>
      </c>
      <c r="B21" s="284"/>
      <c r="C21" s="285"/>
      <c r="D21" s="285"/>
      <c r="E21" s="280">
        <v>-10757.2</v>
      </c>
      <c r="F21" s="285"/>
    </row>
    <row r="22" spans="1:6" ht="21" x14ac:dyDescent="0.35">
      <c r="A22" s="282" t="s">
        <v>274</v>
      </c>
      <c r="B22" s="284"/>
      <c r="C22" s="285"/>
      <c r="D22" s="285"/>
      <c r="E22" s="280">
        <v>-11.86</v>
      </c>
      <c r="F22" s="285"/>
    </row>
    <row r="23" spans="1:6" ht="21" x14ac:dyDescent="0.35">
      <c r="A23" s="282" t="s">
        <v>275</v>
      </c>
      <c r="B23" s="284"/>
      <c r="C23" s="285"/>
      <c r="D23" s="285"/>
      <c r="E23" s="280">
        <v>-27.33</v>
      </c>
      <c r="F23" s="285"/>
    </row>
    <row r="24" spans="1:6" ht="21" x14ac:dyDescent="0.35">
      <c r="A24" s="282" t="s">
        <v>276</v>
      </c>
      <c r="B24" s="284"/>
      <c r="C24" s="285"/>
      <c r="D24" s="285"/>
      <c r="E24" s="280">
        <v>-32.42</v>
      </c>
      <c r="F24" s="285"/>
    </row>
    <row r="25" spans="1:6" ht="21" x14ac:dyDescent="0.35">
      <c r="A25" s="282" t="s">
        <v>341</v>
      </c>
      <c r="B25" s="284"/>
      <c r="C25" s="285"/>
      <c r="D25" s="285"/>
      <c r="E25" s="280">
        <v>-45.87</v>
      </c>
      <c r="F25" s="285"/>
    </row>
    <row r="26" spans="1:6" ht="21" x14ac:dyDescent="0.35">
      <c r="A26" s="282" t="s">
        <v>277</v>
      </c>
      <c r="B26" s="283"/>
      <c r="C26" s="283"/>
      <c r="D26" s="283"/>
      <c r="E26" s="280">
        <v>-152.54</v>
      </c>
      <c r="F26" s="285"/>
    </row>
    <row r="27" spans="1:6" ht="21" x14ac:dyDescent="0.35">
      <c r="A27" s="282" t="s">
        <v>278</v>
      </c>
      <c r="B27" s="283"/>
      <c r="C27" s="283"/>
      <c r="D27" s="285"/>
      <c r="E27" s="280">
        <v>-3.88</v>
      </c>
      <c r="F27" s="285"/>
    </row>
    <row r="28" spans="1:6" ht="21" x14ac:dyDescent="0.35">
      <c r="A28" s="282" t="s">
        <v>342</v>
      </c>
      <c r="B28" s="283"/>
      <c r="C28" s="283"/>
      <c r="D28" s="283"/>
      <c r="E28" s="280">
        <v>-75.599999999999994</v>
      </c>
      <c r="F28" s="285"/>
    </row>
    <row r="29" spans="1:6" ht="21" x14ac:dyDescent="0.35">
      <c r="A29" s="282" t="s">
        <v>343</v>
      </c>
      <c r="B29" s="283"/>
      <c r="C29" s="283"/>
      <c r="D29" s="283"/>
      <c r="E29" s="280">
        <v>-29.03</v>
      </c>
      <c r="F29" s="285"/>
    </row>
    <row r="30" spans="1:6" ht="21" x14ac:dyDescent="0.35">
      <c r="A30" s="350" t="s">
        <v>344</v>
      </c>
      <c r="B30" s="350"/>
      <c r="C30" s="351"/>
      <c r="D30" s="351"/>
      <c r="E30" s="352">
        <v>18208.259999999998</v>
      </c>
      <c r="F30" s="354"/>
    </row>
    <row r="31" spans="1:6" ht="21.75" thickBot="1" x14ac:dyDescent="0.4">
      <c r="A31" s="282"/>
      <c r="B31" s="283"/>
      <c r="C31" s="283"/>
      <c r="D31" s="285"/>
      <c r="E31" s="284"/>
      <c r="F31" s="285"/>
    </row>
    <row r="32" spans="1:6" ht="21.75" thickBot="1" x14ac:dyDescent="0.4">
      <c r="A32" s="275" t="s">
        <v>345</v>
      </c>
      <c r="B32" s="276"/>
      <c r="C32" s="276"/>
      <c r="D32" s="276"/>
      <c r="E32" s="287"/>
      <c r="F32" s="278">
        <f>F4+F6+F12+F20</f>
        <v>276611.09999999998</v>
      </c>
    </row>
    <row r="33" spans="1:6" ht="21" x14ac:dyDescent="0.35">
      <c r="A33" s="288"/>
      <c r="B33" s="288"/>
      <c r="C33" s="288"/>
      <c r="D33" s="288"/>
      <c r="E33" s="286"/>
      <c r="F33" s="289"/>
    </row>
    <row r="34" spans="1:6" ht="21" x14ac:dyDescent="0.35">
      <c r="A34" s="355" t="s">
        <v>346</v>
      </c>
      <c r="B34" s="288"/>
      <c r="C34" s="288"/>
      <c r="D34" s="288"/>
      <c r="E34" s="286"/>
      <c r="F34" s="286"/>
    </row>
    <row r="35" spans="1:6" ht="21" x14ac:dyDescent="0.35">
      <c r="A35" s="355" t="s">
        <v>347</v>
      </c>
      <c r="B35" s="288"/>
      <c r="C35" s="288"/>
      <c r="D35" s="288"/>
      <c r="E35" s="286"/>
      <c r="F35" s="286">
        <v>-71620.98</v>
      </c>
    </row>
    <row r="36" spans="1:6" ht="21.75" thickBot="1" x14ac:dyDescent="0.4">
      <c r="A36" s="355"/>
      <c r="B36" s="288"/>
      <c r="C36" s="288"/>
      <c r="D36" s="288"/>
      <c r="E36" s="286"/>
      <c r="F36" s="286"/>
    </row>
    <row r="37" spans="1:6" ht="21.75" thickBot="1" x14ac:dyDescent="0.4">
      <c r="A37" s="275" t="s">
        <v>348</v>
      </c>
      <c r="B37" s="276"/>
      <c r="C37" s="276"/>
      <c r="D37" s="276"/>
      <c r="E37" s="287"/>
      <c r="F37" s="278">
        <f>SUM(F32:F36)</f>
        <v>204990.12</v>
      </c>
    </row>
    <row r="38" spans="1:6" ht="21" x14ac:dyDescent="0.35">
      <c r="A38" s="355"/>
      <c r="B38" s="288"/>
      <c r="C38" s="288"/>
      <c r="D38" s="288"/>
      <c r="E38" s="286"/>
      <c r="F38" s="286"/>
    </row>
    <row r="39" spans="1:6" ht="21" x14ac:dyDescent="0.35">
      <c r="A39" s="355" t="s">
        <v>346</v>
      </c>
      <c r="B39" s="288"/>
      <c r="C39" s="288"/>
      <c r="D39" s="288"/>
      <c r="E39" s="286"/>
    </row>
    <row r="40" spans="1:6" ht="21" x14ac:dyDescent="0.35">
      <c r="A40" s="355" t="s">
        <v>349</v>
      </c>
      <c r="B40" s="288"/>
      <c r="C40" s="288"/>
      <c r="D40" s="288"/>
      <c r="E40" s="286"/>
      <c r="F40" s="286">
        <f>F37*8%</f>
        <v>16399.209599999998</v>
      </c>
    </row>
    <row r="41" spans="1:6" ht="21" x14ac:dyDescent="0.35">
      <c r="A41" s="355"/>
      <c r="B41" s="288"/>
      <c r="C41" s="288"/>
      <c r="D41" s="288"/>
      <c r="E41" s="286"/>
      <c r="F41" s="286"/>
    </row>
    <row r="42" spans="1:6" ht="21" x14ac:dyDescent="0.35">
      <c r="A42" s="355" t="s">
        <v>346</v>
      </c>
      <c r="B42" s="283"/>
      <c r="C42" s="283"/>
      <c r="D42" s="283"/>
      <c r="E42" s="280"/>
      <c r="F42" s="356" t="s">
        <v>350</v>
      </c>
    </row>
    <row r="43" spans="1:6" ht="21" x14ac:dyDescent="0.35">
      <c r="A43" s="282" t="s">
        <v>351</v>
      </c>
      <c r="B43" s="283"/>
      <c r="C43" s="283"/>
      <c r="D43" s="283"/>
      <c r="E43" s="280"/>
      <c r="F43" s="281">
        <f>(F32+F35-F40)*29.5%</f>
        <v>55634.318567999995</v>
      </c>
    </row>
    <row r="44" spans="1:6" ht="21" x14ac:dyDescent="0.35">
      <c r="A44" s="282" t="s">
        <v>352</v>
      </c>
      <c r="B44" s="283"/>
      <c r="C44" s="283"/>
      <c r="D44" s="283"/>
      <c r="E44" s="280"/>
      <c r="F44" s="281">
        <f>'[1]IR DIFERIDO 2021'!E44+'[1]IR DIFERIDO 2021'!E45-'[1]IR DIFERIDO 2021'!D40-'[1]IR DIFERIDO 2021'!D46</f>
        <v>-2670.04205</v>
      </c>
    </row>
    <row r="45" spans="1:6" ht="21.75" thickBot="1" x14ac:dyDescent="0.4">
      <c r="A45" s="282"/>
      <c r="B45" s="283"/>
      <c r="C45" s="283"/>
      <c r="D45" s="283"/>
      <c r="E45" s="280"/>
      <c r="F45" s="281"/>
    </row>
    <row r="46" spans="1:6" ht="21.75" thickBot="1" x14ac:dyDescent="0.4">
      <c r="A46" s="357" t="s">
        <v>353</v>
      </c>
      <c r="B46" s="276"/>
      <c r="C46" s="276"/>
      <c r="D46" s="276"/>
      <c r="E46" s="287"/>
      <c r="F46" s="278">
        <f>F4-F40-(F43+F44)</f>
        <v>197225.013882</v>
      </c>
    </row>
    <row r="47" spans="1:6" ht="21" x14ac:dyDescent="0.35">
      <c r="A47" s="282"/>
      <c r="B47" s="283"/>
      <c r="C47" s="283"/>
      <c r="D47" s="283"/>
      <c r="E47" s="280"/>
      <c r="F47" s="281"/>
    </row>
    <row r="48" spans="1:6" ht="21" x14ac:dyDescent="0.35">
      <c r="A48" s="282" t="s">
        <v>354</v>
      </c>
      <c r="B48" s="283"/>
      <c r="C48" s="283"/>
      <c r="D48" s="283"/>
      <c r="E48" s="280"/>
      <c r="F48" s="281">
        <f>F46*0.1</f>
        <v>19722.501388200002</v>
      </c>
    </row>
    <row r="49" spans="1:6" ht="21" x14ac:dyDescent="0.35">
      <c r="A49" s="282"/>
      <c r="B49" s="283"/>
      <c r="C49" s="283"/>
      <c r="D49" s="283"/>
      <c r="E49" s="280"/>
      <c r="F49" s="281"/>
    </row>
    <row r="50" spans="1:6" ht="21" x14ac:dyDescent="0.35">
      <c r="A50" s="355" t="s">
        <v>355</v>
      </c>
      <c r="B50" s="288"/>
      <c r="C50" s="288"/>
      <c r="D50" s="288"/>
      <c r="E50" s="286"/>
      <c r="F50" s="286">
        <f>F46-F48</f>
        <v>177502.51249379999</v>
      </c>
    </row>
    <row r="51" spans="1:6" ht="21" x14ac:dyDescent="0.35">
      <c r="A51" s="288"/>
      <c r="B51" s="288"/>
      <c r="C51" s="288"/>
      <c r="D51" s="288"/>
      <c r="E51" s="286"/>
      <c r="F51" s="289"/>
    </row>
    <row r="52" spans="1:6" ht="21" x14ac:dyDescent="0.35">
      <c r="A52" s="314" t="s">
        <v>234</v>
      </c>
      <c r="B52" s="314"/>
      <c r="C52" s="314"/>
      <c r="D52" s="314"/>
      <c r="E52" s="315"/>
      <c r="F52" s="315">
        <f>-'[1]PAGOS A CTA RENTA 2021'!E19</f>
        <v>-76420</v>
      </c>
    </row>
    <row r="53" spans="1:6" ht="21.75" thickBot="1" x14ac:dyDescent="0.4">
      <c r="A53" s="282"/>
      <c r="B53" s="283"/>
      <c r="C53" s="283"/>
      <c r="D53" s="283"/>
      <c r="E53" s="280"/>
      <c r="F53" s="281"/>
    </row>
    <row r="54" spans="1:6" ht="21.75" thickBot="1" x14ac:dyDescent="0.4">
      <c r="A54" s="290"/>
      <c r="B54" s="291"/>
      <c r="C54" s="291"/>
      <c r="D54" s="316" t="s">
        <v>279</v>
      </c>
      <c r="E54" s="317"/>
      <c r="F54" s="292"/>
    </row>
  </sheetData>
  <mergeCells count="1">
    <mergeCell ref="A2:F2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67"/>
  <sheetViews>
    <sheetView topLeftCell="A40" workbookViewId="0">
      <selection activeCell="L51" sqref="L51"/>
    </sheetView>
  </sheetViews>
  <sheetFormatPr baseColWidth="10" defaultRowHeight="15" x14ac:dyDescent="0.25"/>
  <cols>
    <col min="2" max="2" width="19.42578125" customWidth="1"/>
  </cols>
  <sheetData>
    <row r="1" spans="1:11" ht="16.5" thickTop="1" thickBot="1" x14ac:dyDescent="0.3">
      <c r="A1" s="270"/>
      <c r="B1" s="271"/>
      <c r="C1" s="271"/>
      <c r="D1" s="271"/>
      <c r="E1" s="271"/>
      <c r="F1" s="271"/>
      <c r="G1" s="271"/>
      <c r="H1" s="271"/>
      <c r="I1" s="271"/>
      <c r="J1" s="271"/>
      <c r="K1" s="272"/>
    </row>
    <row r="2" spans="1:11" ht="33.75" customHeight="1" thickBot="1" x14ac:dyDescent="0.3">
      <c r="A2" s="413" t="s">
        <v>357</v>
      </c>
      <c r="B2" s="414"/>
      <c r="C2" s="414"/>
      <c r="D2" s="414"/>
      <c r="E2" s="414"/>
      <c r="F2" s="414"/>
      <c r="G2" s="414"/>
      <c r="H2" s="414"/>
      <c r="I2" s="414"/>
      <c r="J2" s="414"/>
      <c r="K2" s="415"/>
    </row>
    <row r="3" spans="1:11" ht="21.75" customHeight="1" thickBot="1" x14ac:dyDescent="0.3"/>
    <row r="4" spans="1:11" ht="21.75" customHeight="1" x14ac:dyDescent="0.25">
      <c r="A4" s="268" t="s">
        <v>219</v>
      </c>
      <c r="B4" s="261"/>
      <c r="C4" s="261"/>
      <c r="D4" s="261"/>
      <c r="E4" s="261"/>
      <c r="F4" s="261"/>
      <c r="G4" s="261"/>
      <c r="H4" s="261"/>
      <c r="I4" s="261"/>
      <c r="J4" s="261"/>
      <c r="K4" s="238"/>
    </row>
    <row r="5" spans="1:11" x14ac:dyDescent="0.25">
      <c r="A5" s="269"/>
      <c r="B5" s="1"/>
      <c r="C5" s="1"/>
      <c r="D5" s="1"/>
      <c r="E5" s="1"/>
      <c r="F5" s="1"/>
      <c r="G5" s="1"/>
      <c r="H5" s="1"/>
      <c r="I5" s="1"/>
      <c r="J5" s="1"/>
      <c r="K5" s="20"/>
    </row>
    <row r="6" spans="1:11" x14ac:dyDescent="0.25">
      <c r="A6" s="269"/>
      <c r="B6" s="1"/>
      <c r="C6" s="1"/>
      <c r="D6" s="1"/>
      <c r="E6" s="1"/>
      <c r="F6" s="1"/>
      <c r="G6" s="1"/>
      <c r="H6" s="1"/>
      <c r="I6" s="1"/>
      <c r="J6" s="1"/>
      <c r="K6" s="20"/>
    </row>
    <row r="7" spans="1:11" x14ac:dyDescent="0.25">
      <c r="A7" s="269"/>
      <c r="B7" s="1"/>
      <c r="C7" s="1"/>
      <c r="D7" s="1"/>
      <c r="E7" s="1"/>
      <c r="F7" s="1"/>
      <c r="G7" s="1"/>
      <c r="H7" s="1"/>
      <c r="I7" s="1"/>
      <c r="J7" s="1"/>
      <c r="K7" s="20"/>
    </row>
    <row r="8" spans="1:11" x14ac:dyDescent="0.25">
      <c r="A8" s="269"/>
      <c r="B8" s="1"/>
      <c r="C8" s="1"/>
      <c r="D8" s="1"/>
      <c r="E8" s="1"/>
      <c r="F8" s="1"/>
      <c r="G8" s="1"/>
      <c r="H8" s="1"/>
      <c r="I8" s="1"/>
      <c r="J8" s="1"/>
      <c r="K8" s="20"/>
    </row>
    <row r="9" spans="1:11" x14ac:dyDescent="0.25">
      <c r="A9" s="269"/>
      <c r="B9" s="1"/>
      <c r="C9" s="1"/>
      <c r="D9" s="1"/>
      <c r="E9" s="1"/>
      <c r="F9" s="1"/>
      <c r="G9" s="1"/>
      <c r="H9" s="1"/>
      <c r="I9" s="1"/>
      <c r="J9" s="1"/>
      <c r="K9" s="20"/>
    </row>
    <row r="10" spans="1:11" ht="15.75" thickBot="1" x14ac:dyDescent="0.3">
      <c r="A10" s="269"/>
      <c r="B10" s="1"/>
      <c r="C10" s="1"/>
      <c r="D10" s="1"/>
      <c r="E10" s="1"/>
      <c r="F10" s="1"/>
      <c r="G10" s="1"/>
      <c r="H10" s="1"/>
      <c r="I10" s="1"/>
      <c r="J10" s="1"/>
      <c r="K10" s="20"/>
    </row>
    <row r="11" spans="1:11" ht="15.75" thickBot="1" x14ac:dyDescent="0.3">
      <c r="A11" s="269"/>
      <c r="B11" s="260" t="s">
        <v>202</v>
      </c>
      <c r="C11" s="261"/>
      <c r="D11" s="262">
        <f>'ESTAD. SITU. FINAN. INTEG.'!E21/'ESTAD. SITU. FINAN. INTEG.'!J21</f>
        <v>3.4109726860835972</v>
      </c>
      <c r="E11" s="1"/>
      <c r="F11" s="1"/>
      <c r="G11" s="1"/>
      <c r="H11" s="1"/>
      <c r="I11" s="1"/>
      <c r="J11" s="1"/>
      <c r="K11" s="20"/>
    </row>
    <row r="12" spans="1:11" ht="16.5" thickTop="1" thickBot="1" x14ac:dyDescent="0.3">
      <c r="A12" s="269"/>
      <c r="B12" s="263" t="s">
        <v>203</v>
      </c>
      <c r="C12" s="36"/>
      <c r="D12" s="25"/>
      <c r="E12" s="1"/>
      <c r="F12" s="1"/>
      <c r="G12" s="1"/>
      <c r="H12" s="1"/>
      <c r="I12" s="1"/>
      <c r="J12" s="1"/>
      <c r="K12" s="20"/>
    </row>
    <row r="13" spans="1:11" x14ac:dyDescent="0.25">
      <c r="A13" s="269"/>
      <c r="B13" s="1"/>
      <c r="C13" s="1"/>
      <c r="D13" s="1"/>
      <c r="E13" s="1"/>
      <c r="F13" s="1"/>
      <c r="G13" s="1"/>
      <c r="H13" s="1"/>
      <c r="I13" s="1"/>
      <c r="J13" s="1"/>
      <c r="K13" s="20"/>
    </row>
    <row r="14" spans="1:11" x14ac:dyDescent="0.25">
      <c r="A14" s="257" t="s">
        <v>216</v>
      </c>
      <c r="B14" s="1"/>
      <c r="C14" s="1"/>
      <c r="D14" s="1"/>
      <c r="E14" s="1"/>
      <c r="F14" s="1"/>
      <c r="G14" s="1"/>
      <c r="H14" s="1"/>
      <c r="I14" s="1"/>
      <c r="J14" s="1"/>
      <c r="K14" s="20"/>
    </row>
    <row r="15" spans="1:11" ht="15.75" thickBot="1" x14ac:dyDescent="0.3">
      <c r="A15" s="269"/>
      <c r="B15" s="1"/>
      <c r="C15" s="1"/>
      <c r="D15" s="1"/>
      <c r="E15" s="1"/>
      <c r="F15" s="1"/>
      <c r="G15" s="1"/>
      <c r="H15" s="1"/>
      <c r="I15" s="1"/>
      <c r="J15" s="1"/>
      <c r="K15" s="20"/>
    </row>
    <row r="16" spans="1:11" ht="15.75" thickBot="1" x14ac:dyDescent="0.3">
      <c r="A16" s="269"/>
      <c r="B16" s="260" t="s">
        <v>202</v>
      </c>
      <c r="C16" s="261"/>
      <c r="D16" s="262">
        <f>('ESTAD. SITU. FINAN. INTEG.'!E10+'ESTAD. SITU. FINAN. INTEG.'!E11+'ESTAD. SITU. FINAN. INTEG.'!E12+'ESTAD. SITU. FINAN. INTEG.'!E13+'ESTAD. SITU. FINAN. INTEG.'!E17+'ESTAD. SITU. FINAN. INTEG.'!E19+'ESTAD. SITU. FINAN. INTEG.'!E20)/'ESTAD. SITU. FINAN. INTEG.'!J21</f>
        <v>1.2260615002895701</v>
      </c>
      <c r="E16" s="1"/>
      <c r="F16" s="1"/>
      <c r="G16" s="1"/>
      <c r="H16" s="1"/>
      <c r="I16" s="1"/>
      <c r="J16" s="1"/>
      <c r="K16" s="20"/>
    </row>
    <row r="17" spans="1:11" ht="16.5" thickTop="1" thickBot="1" x14ac:dyDescent="0.3">
      <c r="A17" s="269"/>
      <c r="B17" s="263" t="s">
        <v>203</v>
      </c>
      <c r="C17" s="36"/>
      <c r="D17" s="25"/>
      <c r="E17" s="1"/>
      <c r="F17" s="1"/>
      <c r="G17" s="1"/>
      <c r="H17" s="1"/>
      <c r="I17" s="1"/>
      <c r="J17" s="1"/>
      <c r="K17" s="20"/>
    </row>
    <row r="18" spans="1:11" ht="15.75" thickBot="1" x14ac:dyDescent="0.3">
      <c r="A18" s="263"/>
      <c r="B18" s="36"/>
      <c r="C18" s="36"/>
      <c r="D18" s="36"/>
      <c r="E18" s="36"/>
      <c r="F18" s="36"/>
      <c r="G18" s="36"/>
      <c r="H18" s="36"/>
      <c r="I18" s="36"/>
      <c r="J18" s="36"/>
      <c r="K18" s="25"/>
    </row>
    <row r="19" spans="1:11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1" customHeight="1" x14ac:dyDescent="0.25">
      <c r="A20" s="268" t="s">
        <v>217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38"/>
    </row>
    <row r="21" spans="1:11" x14ac:dyDescent="0.25">
      <c r="A21" s="269"/>
      <c r="B21" s="1"/>
      <c r="C21" s="1"/>
      <c r="D21" s="1"/>
      <c r="E21" s="1"/>
      <c r="F21" s="1"/>
      <c r="G21" s="1"/>
      <c r="H21" s="1"/>
      <c r="I21" s="1"/>
      <c r="J21" s="1"/>
      <c r="K21" s="20"/>
    </row>
    <row r="22" spans="1:11" x14ac:dyDescent="0.25">
      <c r="A22" s="269"/>
      <c r="B22" s="1"/>
      <c r="C22" s="1"/>
      <c r="D22" s="1"/>
      <c r="E22" s="1"/>
      <c r="F22" s="1"/>
      <c r="G22" s="1"/>
      <c r="H22" s="1"/>
      <c r="I22" s="1"/>
      <c r="J22" s="1"/>
      <c r="K22" s="20"/>
    </row>
    <row r="23" spans="1:11" x14ac:dyDescent="0.25">
      <c r="A23" s="269"/>
      <c r="B23" s="1"/>
      <c r="C23" s="1"/>
      <c r="D23" s="1"/>
      <c r="E23" s="1"/>
      <c r="F23" s="1"/>
      <c r="G23" s="1"/>
      <c r="H23" s="1"/>
      <c r="I23" s="1"/>
      <c r="J23" s="1"/>
      <c r="K23" s="20"/>
    </row>
    <row r="24" spans="1:11" x14ac:dyDescent="0.25">
      <c r="A24" s="269"/>
      <c r="B24" s="1"/>
      <c r="C24" s="1"/>
      <c r="D24" s="1"/>
      <c r="E24" s="1"/>
      <c r="F24" s="1"/>
      <c r="G24" s="1"/>
      <c r="H24" s="1"/>
      <c r="I24" s="1"/>
      <c r="J24" s="1"/>
      <c r="K24" s="20"/>
    </row>
    <row r="25" spans="1:11" x14ac:dyDescent="0.25">
      <c r="A25" s="269"/>
      <c r="B25" s="1"/>
      <c r="C25" s="1"/>
      <c r="D25" s="1"/>
      <c r="E25" s="1"/>
      <c r="F25" s="1"/>
      <c r="G25" s="1"/>
      <c r="H25" s="1"/>
      <c r="I25" s="1"/>
      <c r="J25" s="1"/>
      <c r="K25" s="20"/>
    </row>
    <row r="26" spans="1:11" x14ac:dyDescent="0.25">
      <c r="A26" s="269"/>
      <c r="B26" s="1"/>
      <c r="C26" s="1"/>
      <c r="D26" s="1"/>
      <c r="E26" s="1"/>
      <c r="F26" s="1"/>
      <c r="G26" s="1"/>
      <c r="H26" s="1"/>
      <c r="I26" s="1"/>
      <c r="J26" s="1"/>
      <c r="K26" s="20"/>
    </row>
    <row r="27" spans="1:11" ht="15.75" thickBot="1" x14ac:dyDescent="0.3">
      <c r="A27" s="269"/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ht="15.75" thickBot="1" x14ac:dyDescent="0.3">
      <c r="A28" s="269"/>
      <c r="B28" s="260" t="s">
        <v>204</v>
      </c>
      <c r="C28" s="261"/>
      <c r="D28" s="262">
        <f>ESTAD.RESULT.INTEGRAL!E32/'ESTAD. SITU. FINAN. INTEG.'!J34</f>
        <v>0.10565942495310478</v>
      </c>
      <c r="E28" s="1"/>
      <c r="F28" s="12" t="s">
        <v>220</v>
      </c>
      <c r="G28" s="1"/>
      <c r="H28" s="1"/>
      <c r="I28" s="1"/>
      <c r="J28" s="1"/>
      <c r="K28" s="20"/>
    </row>
    <row r="29" spans="1:11" ht="16.5" thickTop="1" thickBot="1" x14ac:dyDescent="0.3">
      <c r="A29" s="269"/>
      <c r="B29" s="263" t="s">
        <v>205</v>
      </c>
      <c r="C29" s="36"/>
      <c r="D29" s="25"/>
      <c r="E29" s="1"/>
      <c r="F29" s="1"/>
      <c r="G29" s="1"/>
      <c r="H29" s="1"/>
      <c r="I29" s="1"/>
      <c r="J29" s="1"/>
      <c r="K29" s="20"/>
    </row>
    <row r="30" spans="1:11" ht="15.75" thickBot="1" x14ac:dyDescent="0.3">
      <c r="A30" s="269"/>
      <c r="B30" s="1"/>
      <c r="C30" s="1"/>
      <c r="D30" s="1"/>
      <c r="E30" s="1"/>
      <c r="F30" s="1"/>
      <c r="G30" s="1"/>
      <c r="H30" s="1"/>
      <c r="I30" s="1"/>
      <c r="J30" s="1"/>
      <c r="K30" s="20"/>
    </row>
    <row r="31" spans="1:11" ht="15.75" thickBot="1" x14ac:dyDescent="0.3">
      <c r="A31" s="269"/>
      <c r="B31" s="264" t="s">
        <v>204</v>
      </c>
      <c r="C31" s="261"/>
      <c r="D31" s="262">
        <f>ESTAD.RESULT.INTEGRAL!E32/ESTAD.RESULT.INTEGRAL!E12</f>
        <v>3.4895142231839184E-2</v>
      </c>
      <c r="E31" s="1"/>
      <c r="F31" s="12" t="s">
        <v>211</v>
      </c>
      <c r="G31" s="1"/>
      <c r="H31" s="1"/>
      <c r="I31" s="1"/>
      <c r="J31" s="1"/>
      <c r="K31" s="20"/>
    </row>
    <row r="32" spans="1:11" ht="16.5" thickTop="1" thickBot="1" x14ac:dyDescent="0.3">
      <c r="A32" s="269"/>
      <c r="B32" s="265" t="s">
        <v>109</v>
      </c>
      <c r="C32" s="36"/>
      <c r="D32" s="25"/>
      <c r="E32" s="1"/>
      <c r="F32" s="1"/>
      <c r="G32" s="1"/>
      <c r="H32" s="1"/>
      <c r="I32" s="1"/>
      <c r="J32" s="1"/>
      <c r="K32" s="20"/>
    </row>
    <row r="33" spans="1:11" ht="15.75" thickBot="1" x14ac:dyDescent="0.3">
      <c r="A33" s="269"/>
      <c r="B33" s="1"/>
      <c r="C33" s="1"/>
      <c r="D33" s="1"/>
      <c r="E33" s="1"/>
      <c r="F33" s="1"/>
      <c r="G33" s="1"/>
      <c r="H33" s="1"/>
      <c r="I33" s="1"/>
      <c r="J33" s="1"/>
      <c r="K33" s="20"/>
    </row>
    <row r="34" spans="1:11" ht="15.75" thickBot="1" x14ac:dyDescent="0.3">
      <c r="A34" s="269"/>
      <c r="B34" s="264" t="s">
        <v>206</v>
      </c>
      <c r="C34" s="261"/>
      <c r="D34" s="262">
        <f>ESTAD.RESULT.INTEGRAL!E32/'ESTAD. SITU. FINAN. INTEG.'!E36</f>
        <v>3.9364302872131808E-2</v>
      </c>
      <c r="E34" s="1"/>
      <c r="F34" s="12" t="s">
        <v>221</v>
      </c>
      <c r="G34" s="1"/>
      <c r="H34" s="1"/>
      <c r="I34" s="1"/>
      <c r="J34" s="1"/>
      <c r="K34" s="20"/>
    </row>
    <row r="35" spans="1:11" ht="16.5" thickTop="1" thickBot="1" x14ac:dyDescent="0.3">
      <c r="A35" s="269"/>
      <c r="B35" s="265" t="s">
        <v>207</v>
      </c>
      <c r="C35" s="36"/>
      <c r="D35" s="25"/>
      <c r="E35" s="1"/>
      <c r="F35" s="1"/>
      <c r="G35" s="1"/>
      <c r="H35" s="1"/>
      <c r="I35" s="1"/>
      <c r="J35" s="1"/>
      <c r="K35" s="20"/>
    </row>
    <row r="36" spans="1:11" ht="15.75" thickBot="1" x14ac:dyDescent="0.3">
      <c r="A36" s="263"/>
      <c r="B36" s="36"/>
      <c r="C36" s="36"/>
      <c r="D36" s="36"/>
      <c r="E36" s="36"/>
      <c r="F36" s="36"/>
      <c r="G36" s="36"/>
      <c r="H36" s="36"/>
      <c r="I36" s="36"/>
      <c r="J36" s="36"/>
      <c r="K36" s="25"/>
    </row>
    <row r="37" spans="1:11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268" t="s">
        <v>222</v>
      </c>
      <c r="B38" s="261"/>
      <c r="C38" s="261"/>
      <c r="D38" s="261"/>
      <c r="E38" s="261"/>
      <c r="F38" s="261"/>
      <c r="G38" s="261"/>
      <c r="H38" s="261"/>
      <c r="I38" s="261"/>
      <c r="J38" s="261"/>
      <c r="K38" s="238"/>
    </row>
    <row r="39" spans="1:11" x14ac:dyDescent="0.25">
      <c r="A39" s="269"/>
      <c r="B39" s="1"/>
      <c r="C39" s="1"/>
      <c r="D39" s="1"/>
      <c r="E39" s="1"/>
      <c r="F39" s="1"/>
      <c r="G39" s="1"/>
      <c r="H39" s="1"/>
      <c r="I39" s="1"/>
      <c r="J39" s="1"/>
      <c r="K39" s="20"/>
    </row>
    <row r="40" spans="1:11" x14ac:dyDescent="0.25">
      <c r="A40" s="269"/>
      <c r="B40" s="1"/>
      <c r="C40" s="1"/>
      <c r="D40" s="1"/>
      <c r="E40" s="1"/>
      <c r="F40" s="1"/>
      <c r="G40" s="1"/>
      <c r="H40" s="1"/>
      <c r="I40" s="1"/>
      <c r="J40" s="1"/>
      <c r="K40" s="20"/>
    </row>
    <row r="41" spans="1:11" x14ac:dyDescent="0.25">
      <c r="A41" s="269"/>
      <c r="B41" s="1"/>
      <c r="C41" s="1"/>
      <c r="D41" s="1"/>
      <c r="E41" s="1"/>
      <c r="F41" s="1"/>
      <c r="G41" s="1"/>
      <c r="H41" s="1"/>
      <c r="I41" s="1"/>
      <c r="J41" s="1"/>
      <c r="K41" s="20"/>
    </row>
    <row r="42" spans="1:11" x14ac:dyDescent="0.25">
      <c r="A42" s="269"/>
      <c r="B42" s="1"/>
      <c r="C42" s="1"/>
      <c r="D42" s="1"/>
      <c r="E42" s="1"/>
      <c r="F42" s="1"/>
      <c r="G42" s="1"/>
      <c r="H42" s="1"/>
      <c r="I42" s="1"/>
      <c r="J42" s="1"/>
      <c r="K42" s="20"/>
    </row>
    <row r="43" spans="1:11" x14ac:dyDescent="0.25">
      <c r="A43" s="269"/>
      <c r="B43" s="1"/>
      <c r="C43" s="1"/>
      <c r="D43" s="1"/>
      <c r="E43" s="1"/>
      <c r="F43" s="1"/>
      <c r="G43" s="1"/>
      <c r="H43" s="1"/>
      <c r="I43" s="1"/>
      <c r="J43" s="1"/>
      <c r="K43" s="20"/>
    </row>
    <row r="44" spans="1:11" ht="15.75" thickBot="1" x14ac:dyDescent="0.3">
      <c r="A44" s="269"/>
      <c r="B44" s="1"/>
      <c r="C44" s="1"/>
      <c r="D44" s="1"/>
      <c r="E44" s="1"/>
      <c r="F44" s="1"/>
      <c r="G44" s="1"/>
      <c r="H44" s="1"/>
      <c r="I44" s="1"/>
      <c r="J44" s="1"/>
      <c r="K44" s="20"/>
    </row>
    <row r="45" spans="1:11" ht="15.75" thickBot="1" x14ac:dyDescent="0.3">
      <c r="A45" s="269"/>
      <c r="B45" s="264" t="s">
        <v>208</v>
      </c>
      <c r="C45" s="261"/>
      <c r="D45" s="262">
        <f>'ESTAD. SITU. FINAN. INTEG.'!J28/'ESTAD. SITU. FINAN. INTEG.'!J34</f>
        <v>1.6841431467676342</v>
      </c>
      <c r="E45" s="1"/>
      <c r="F45" s="12" t="s">
        <v>220</v>
      </c>
      <c r="G45" s="1"/>
      <c r="H45" s="1"/>
      <c r="I45" s="1"/>
      <c r="J45" s="1"/>
      <c r="K45" s="20"/>
    </row>
    <row r="46" spans="1:11" ht="16.5" thickTop="1" thickBot="1" x14ac:dyDescent="0.3">
      <c r="A46" s="269"/>
      <c r="B46" s="265" t="s">
        <v>205</v>
      </c>
      <c r="C46" s="36"/>
      <c r="D46" s="25"/>
      <c r="E46" s="1"/>
      <c r="F46" s="1"/>
      <c r="G46" s="1"/>
      <c r="H46" s="1"/>
      <c r="I46" s="1"/>
      <c r="J46" s="1"/>
      <c r="K46" s="20"/>
    </row>
    <row r="47" spans="1:11" ht="15.75" thickBot="1" x14ac:dyDescent="0.3">
      <c r="A47" s="269"/>
      <c r="B47" s="1"/>
      <c r="C47" s="1"/>
      <c r="D47" s="1"/>
      <c r="E47" s="1"/>
      <c r="F47" s="1"/>
      <c r="G47" s="1"/>
      <c r="H47" s="1"/>
      <c r="I47" s="1"/>
      <c r="J47" s="1"/>
      <c r="K47" s="20"/>
    </row>
    <row r="48" spans="1:11" ht="15.75" thickBot="1" x14ac:dyDescent="0.3">
      <c r="A48" s="269"/>
      <c r="B48" s="264" t="s">
        <v>208</v>
      </c>
      <c r="C48" s="261"/>
      <c r="D48" s="262">
        <f>'ESTAD. SITU. FINAN. INTEG.'!J28/'ESTAD. SITU. FINAN. INTEG.'!E36</f>
        <v>0.62744162140585469</v>
      </c>
      <c r="E48" s="1"/>
      <c r="F48" s="12" t="s">
        <v>0</v>
      </c>
      <c r="G48" s="1"/>
      <c r="H48" s="1"/>
      <c r="I48" s="1"/>
      <c r="J48" s="1"/>
      <c r="K48" s="20"/>
    </row>
    <row r="49" spans="1:11" ht="16.5" thickTop="1" thickBot="1" x14ac:dyDescent="0.3">
      <c r="A49" s="269"/>
      <c r="B49" s="265" t="s">
        <v>207</v>
      </c>
      <c r="C49" s="36"/>
      <c r="D49" s="25"/>
      <c r="E49" s="1"/>
      <c r="F49" s="1"/>
      <c r="G49" s="1"/>
      <c r="H49" s="1"/>
      <c r="I49" s="1"/>
      <c r="J49" s="1"/>
      <c r="K49" s="20"/>
    </row>
    <row r="50" spans="1:11" ht="15.75" thickBot="1" x14ac:dyDescent="0.3">
      <c r="A50" s="269"/>
      <c r="B50" s="1"/>
      <c r="C50" s="1"/>
      <c r="D50" s="1"/>
      <c r="E50" s="1"/>
      <c r="F50" s="1"/>
      <c r="G50" s="1"/>
      <c r="H50" s="1"/>
      <c r="I50" s="1"/>
      <c r="J50" s="1"/>
      <c r="K50" s="20"/>
    </row>
    <row r="51" spans="1:11" ht="15.75" thickBot="1" x14ac:dyDescent="0.3">
      <c r="A51" s="269"/>
      <c r="B51" s="260" t="s">
        <v>207</v>
      </c>
      <c r="C51" s="261"/>
      <c r="D51" s="262">
        <f>'ESTAD. SITU. FINAN. INTEG.'!E36/'ESTAD. SITU. FINAN. INTEG.'!J34</f>
        <v>2.6841431765303021</v>
      </c>
      <c r="E51" s="1"/>
      <c r="F51" s="12" t="s">
        <v>223</v>
      </c>
      <c r="G51" s="1"/>
      <c r="H51" s="1"/>
      <c r="I51" s="1"/>
      <c r="J51" s="1"/>
      <c r="K51" s="20"/>
    </row>
    <row r="52" spans="1:11" ht="16.5" thickTop="1" thickBot="1" x14ac:dyDescent="0.3">
      <c r="A52" s="269"/>
      <c r="B52" s="263" t="s">
        <v>205</v>
      </c>
      <c r="C52" s="36"/>
      <c r="D52" s="25"/>
      <c r="E52" s="1"/>
      <c r="F52" s="1"/>
      <c r="G52" s="1"/>
      <c r="H52" s="1"/>
      <c r="I52" s="1"/>
      <c r="J52" s="1"/>
      <c r="K52" s="20"/>
    </row>
    <row r="53" spans="1:11" ht="15.75" thickBot="1" x14ac:dyDescent="0.3">
      <c r="A53" s="263"/>
      <c r="B53" s="36"/>
      <c r="C53" s="36"/>
      <c r="D53" s="36"/>
      <c r="E53" s="36"/>
      <c r="F53" s="36"/>
      <c r="G53" s="36"/>
      <c r="H53" s="36"/>
      <c r="I53" s="36"/>
      <c r="J53" s="36"/>
      <c r="K53" s="25"/>
    </row>
    <row r="54" spans="1:11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268" t="s">
        <v>218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38"/>
    </row>
    <row r="56" spans="1:11" x14ac:dyDescent="0.25">
      <c r="A56" s="269"/>
      <c r="B56" s="1"/>
      <c r="C56" s="1"/>
      <c r="D56" s="1"/>
      <c r="E56" s="1"/>
      <c r="F56" s="1"/>
      <c r="G56" s="1"/>
      <c r="H56" s="1"/>
      <c r="I56" s="1"/>
      <c r="J56" s="1"/>
      <c r="K56" s="20"/>
    </row>
    <row r="57" spans="1:11" x14ac:dyDescent="0.25">
      <c r="A57" s="269"/>
      <c r="B57" s="1"/>
      <c r="C57" s="1"/>
      <c r="D57" s="1"/>
      <c r="E57" s="1"/>
      <c r="F57" s="1"/>
      <c r="G57" s="1"/>
      <c r="H57" s="1"/>
      <c r="I57" s="1"/>
      <c r="J57" s="1"/>
      <c r="K57" s="20"/>
    </row>
    <row r="58" spans="1:11" x14ac:dyDescent="0.25">
      <c r="A58" s="269"/>
      <c r="B58" s="1"/>
      <c r="C58" s="1"/>
      <c r="D58" s="1"/>
      <c r="E58" s="1"/>
      <c r="F58" s="1"/>
      <c r="G58" s="1"/>
      <c r="H58" s="1"/>
      <c r="I58" s="1"/>
      <c r="J58" s="1"/>
      <c r="K58" s="20"/>
    </row>
    <row r="59" spans="1:11" x14ac:dyDescent="0.25">
      <c r="A59" s="269"/>
      <c r="B59" s="1"/>
      <c r="C59" s="1"/>
      <c r="D59" s="1"/>
      <c r="E59" s="1"/>
      <c r="F59" s="1"/>
      <c r="G59" s="1"/>
      <c r="H59" s="1"/>
      <c r="I59" s="1"/>
      <c r="J59" s="1"/>
      <c r="K59" s="20"/>
    </row>
    <row r="60" spans="1:11" ht="15.75" thickBot="1" x14ac:dyDescent="0.3">
      <c r="A60" s="269"/>
      <c r="B60" s="1"/>
      <c r="C60" s="1"/>
      <c r="D60" s="1"/>
      <c r="E60" s="1"/>
      <c r="F60" s="1"/>
      <c r="G60" s="1"/>
      <c r="H60" s="1"/>
      <c r="I60" s="1"/>
      <c r="J60" s="1"/>
      <c r="K60" s="20"/>
    </row>
    <row r="61" spans="1:11" ht="15.75" thickBot="1" x14ac:dyDescent="0.3">
      <c r="A61" s="269"/>
      <c r="B61" s="260" t="s">
        <v>209</v>
      </c>
      <c r="C61" s="261"/>
      <c r="D61" s="262">
        <f>-ESTAD.RESULT.INTEGRAL!E13/'ESTAD. SITU. FINAN. INTEG.'!E16</f>
        <v>1.6603651679713705</v>
      </c>
      <c r="E61" s="1"/>
      <c r="F61" s="12" t="s">
        <v>224</v>
      </c>
      <c r="G61" s="1"/>
      <c r="H61" s="1"/>
      <c r="I61" s="1"/>
      <c r="J61" s="1"/>
      <c r="K61" s="20"/>
    </row>
    <row r="62" spans="1:11" ht="16.5" thickTop="1" thickBot="1" x14ac:dyDescent="0.3">
      <c r="A62" s="269"/>
      <c r="B62" s="263" t="s">
        <v>210</v>
      </c>
      <c r="C62" s="36"/>
      <c r="D62" s="25"/>
      <c r="E62" s="1"/>
      <c r="F62" s="1"/>
      <c r="G62" s="1"/>
      <c r="H62" s="1"/>
      <c r="I62" s="1"/>
      <c r="J62" s="1"/>
      <c r="K62" s="20"/>
    </row>
    <row r="63" spans="1:11" x14ac:dyDescent="0.25">
      <c r="A63" s="269"/>
      <c r="B63" s="1"/>
      <c r="C63" s="1"/>
      <c r="D63" s="1"/>
      <c r="E63" s="1"/>
      <c r="F63" s="1"/>
      <c r="G63" s="1"/>
      <c r="H63" s="1"/>
      <c r="I63" s="1"/>
      <c r="J63" s="1"/>
      <c r="K63" s="20"/>
    </row>
    <row r="64" spans="1:11" ht="15.75" thickBot="1" x14ac:dyDescent="0.3">
      <c r="A64" s="269"/>
      <c r="B64" s="1"/>
      <c r="C64" s="1"/>
      <c r="D64" s="1"/>
      <c r="E64" s="1"/>
      <c r="F64" s="1"/>
      <c r="G64" s="1"/>
      <c r="H64" s="1"/>
      <c r="I64" s="1"/>
      <c r="J64" s="1"/>
      <c r="K64" s="20"/>
    </row>
    <row r="65" spans="1:11" ht="15.75" thickBot="1" x14ac:dyDescent="0.3">
      <c r="A65" s="269"/>
      <c r="B65" s="264" t="s">
        <v>211</v>
      </c>
      <c r="C65" s="261"/>
      <c r="D65" s="262">
        <f>(ESTAD.RESULT.INTEGRAL!E12-ESTAD.RESULT.INTEGRAL!E14)/'ESTAD. SITU. FINAN. INTEG.'!E36</f>
        <v>1.127774860129851</v>
      </c>
      <c r="E65" s="1"/>
      <c r="F65" s="12" t="s">
        <v>221</v>
      </c>
      <c r="G65" s="1"/>
      <c r="H65" s="1"/>
      <c r="I65" s="1"/>
      <c r="J65" s="1"/>
      <c r="K65" s="20"/>
    </row>
    <row r="66" spans="1:11" ht="16.5" thickTop="1" thickBot="1" x14ac:dyDescent="0.3">
      <c r="A66" s="269"/>
      <c r="B66" s="265" t="s">
        <v>207</v>
      </c>
      <c r="C66" s="36"/>
      <c r="D66" s="25"/>
      <c r="E66" s="1"/>
      <c r="F66" s="1"/>
      <c r="G66" s="1"/>
      <c r="H66" s="1"/>
      <c r="I66" s="1"/>
      <c r="J66" s="1"/>
      <c r="K66" s="20"/>
    </row>
    <row r="67" spans="1:11" ht="15.75" thickBot="1" x14ac:dyDescent="0.3">
      <c r="A67" s="263"/>
      <c r="B67" s="36"/>
      <c r="C67" s="36"/>
      <c r="D67" s="36"/>
      <c r="E67" s="36"/>
      <c r="F67" s="36"/>
      <c r="G67" s="36"/>
      <c r="H67" s="36"/>
      <c r="I67" s="36"/>
      <c r="J67" s="36"/>
      <c r="K67" s="25"/>
    </row>
  </sheetData>
  <mergeCells count="1">
    <mergeCell ref="A2:K2"/>
  </mergeCells>
  <hyperlinks>
    <hyperlink ref="A2:K2" location="'PRESENTACION '!A1" display="RATIOS FINANCIEROS 2018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42"/>
  <sheetViews>
    <sheetView tabSelected="1" topLeftCell="A17" workbookViewId="0">
      <selection activeCell="B2" sqref="B2:F33"/>
    </sheetView>
  </sheetViews>
  <sheetFormatPr baseColWidth="10" defaultColWidth="11.42578125" defaultRowHeight="15" x14ac:dyDescent="0.25"/>
  <cols>
    <col min="1" max="1" width="1.7109375" style="40" customWidth="1"/>
    <col min="2" max="2" width="5.42578125" style="40" customWidth="1"/>
    <col min="3" max="3" width="38.7109375" style="40" customWidth="1"/>
    <col min="4" max="4" width="11.5703125" style="40" customWidth="1"/>
    <col min="5" max="5" width="13.28515625" style="40" customWidth="1"/>
    <col min="6" max="6" width="14.5703125" style="40" hidden="1" customWidth="1"/>
    <col min="7" max="7" width="11.42578125" style="40" hidden="1" customWidth="1"/>
    <col min="8" max="8" width="0" style="40" hidden="1" customWidth="1"/>
    <col min="9" max="11" width="11.42578125" style="40"/>
    <col min="12" max="12" width="14.42578125" style="40" customWidth="1"/>
    <col min="13" max="16384" width="11.42578125" style="40"/>
  </cols>
  <sheetData>
    <row r="1" spans="2:12" ht="9.6" customHeight="1" thickBot="1" x14ac:dyDescent="0.3"/>
    <row r="2" spans="2:12" s="117" customFormat="1" ht="15.75" x14ac:dyDescent="0.25">
      <c r="B2" s="120"/>
      <c r="C2" s="119"/>
      <c r="D2" s="119"/>
      <c r="E2" s="119"/>
      <c r="F2" s="119"/>
      <c r="G2" s="119"/>
      <c r="H2" s="118"/>
    </row>
    <row r="3" spans="2:12" ht="15.75" x14ac:dyDescent="0.25">
      <c r="B3" s="107"/>
      <c r="C3" s="116" t="s">
        <v>96</v>
      </c>
      <c r="D3" s="11"/>
      <c r="E3" s="11"/>
      <c r="F3" s="11"/>
      <c r="G3" s="11"/>
      <c r="H3" s="112"/>
    </row>
    <row r="4" spans="2:12" ht="15.75" x14ac:dyDescent="0.25">
      <c r="B4" s="107"/>
      <c r="C4" s="114">
        <v>20481892296</v>
      </c>
      <c r="D4" s="11"/>
      <c r="E4" s="11"/>
      <c r="F4" s="11"/>
      <c r="G4" s="11"/>
      <c r="H4" s="112"/>
    </row>
    <row r="5" spans="2:12" ht="15.75" x14ac:dyDescent="0.25">
      <c r="B5" s="107"/>
      <c r="C5" s="113"/>
      <c r="D5" s="11"/>
      <c r="E5" s="11"/>
      <c r="F5" s="11"/>
      <c r="G5" s="11"/>
      <c r="H5" s="112"/>
    </row>
    <row r="6" spans="2:12" ht="18.75" x14ac:dyDescent="0.3">
      <c r="B6" s="107"/>
      <c r="C6" s="373" t="s">
        <v>361</v>
      </c>
      <c r="D6" s="373"/>
      <c r="E6" s="373"/>
      <c r="F6" s="373"/>
      <c r="G6" s="189"/>
      <c r="H6" s="112"/>
    </row>
    <row r="7" spans="2:12" x14ac:dyDescent="0.25">
      <c r="B7" s="107"/>
      <c r="C7" s="374"/>
      <c r="D7" s="374"/>
      <c r="E7" s="374"/>
      <c r="F7" s="374"/>
      <c r="G7" s="190"/>
      <c r="H7" s="112"/>
    </row>
    <row r="8" spans="2:12" x14ac:dyDescent="0.25">
      <c r="B8" s="107"/>
      <c r="C8" s="371"/>
      <c r="D8" s="371"/>
      <c r="E8" s="208"/>
      <c r="F8" s="11"/>
      <c r="G8" s="11"/>
      <c r="H8" s="112"/>
    </row>
    <row r="9" spans="2:12" x14ac:dyDescent="0.25">
      <c r="B9" s="107"/>
      <c r="C9" s="371"/>
      <c r="D9" s="371"/>
      <c r="E9" s="294"/>
      <c r="F9" s="295"/>
      <c r="G9" s="375" t="s">
        <v>178</v>
      </c>
      <c r="H9" s="376"/>
    </row>
    <row r="10" spans="2:12" x14ac:dyDescent="0.25">
      <c r="B10" s="107"/>
      <c r="C10" s="11"/>
      <c r="D10" s="11"/>
      <c r="E10" s="181">
        <v>2021</v>
      </c>
      <c r="F10" s="181">
        <v>2020</v>
      </c>
      <c r="G10" s="296" t="s">
        <v>94</v>
      </c>
      <c r="H10" s="297" t="s">
        <v>177</v>
      </c>
    </row>
    <row r="11" spans="2:12" ht="15" customHeight="1" x14ac:dyDescent="0.25">
      <c r="B11" s="107"/>
      <c r="C11" s="111"/>
      <c r="D11" s="111"/>
      <c r="E11" s="17"/>
      <c r="F11" s="17"/>
      <c r="G11" s="298"/>
      <c r="H11" s="299"/>
      <c r="I11" s="372"/>
      <c r="J11" s="372"/>
      <c r="K11" s="372"/>
      <c r="L11" s="372"/>
    </row>
    <row r="12" spans="2:12" ht="15.75" x14ac:dyDescent="0.25">
      <c r="B12" s="107"/>
      <c r="C12" s="368" t="s">
        <v>109</v>
      </c>
      <c r="D12" s="368"/>
      <c r="E12" s="307">
        <v>5086761.9000000004</v>
      </c>
      <c r="F12" s="307">
        <v>4062462.49</v>
      </c>
      <c r="G12" s="191">
        <f>E12-F12</f>
        <v>1024299.4100000001</v>
      </c>
      <c r="H12" s="192">
        <f>G12/E12</f>
        <v>0.20136570772066215</v>
      </c>
      <c r="I12" s="108"/>
      <c r="J12" s="369"/>
      <c r="K12" s="369"/>
    </row>
    <row r="13" spans="2:12" ht="15" customHeight="1" x14ac:dyDescent="0.25">
      <c r="B13" s="107"/>
      <c r="C13" s="368" t="s">
        <v>108</v>
      </c>
      <c r="D13" s="368"/>
      <c r="E13" s="307">
        <v>-3674789.51</v>
      </c>
      <c r="F13" s="307">
        <v>-2949065.11</v>
      </c>
      <c r="G13" s="191">
        <f t="shared" ref="G13:G14" si="0">E13-F13</f>
        <v>-725724.39999999991</v>
      </c>
      <c r="H13" s="192">
        <f t="shared" ref="H13:H14" si="1">G13/E13</f>
        <v>0.1974873385333028</v>
      </c>
      <c r="I13" s="108"/>
      <c r="J13" s="369"/>
      <c r="K13" s="369"/>
    </row>
    <row r="14" spans="2:12" ht="15.75" x14ac:dyDescent="0.25">
      <c r="B14" s="107"/>
      <c r="C14" s="368" t="s">
        <v>107</v>
      </c>
      <c r="D14" s="368"/>
      <c r="E14" s="307">
        <v>1348.92</v>
      </c>
      <c r="F14" s="307">
        <v>3762.52</v>
      </c>
      <c r="G14" s="191">
        <f t="shared" si="0"/>
        <v>-2413.6</v>
      </c>
      <c r="H14" s="192">
        <f t="shared" si="1"/>
        <v>-1.7892832784746313</v>
      </c>
      <c r="I14" s="108"/>
      <c r="J14" s="369"/>
      <c r="K14" s="369"/>
    </row>
    <row r="15" spans="2:12" ht="15.75" customHeight="1" thickBot="1" x14ac:dyDescent="0.3">
      <c r="B15" s="107"/>
      <c r="C15" s="368" t="s">
        <v>228</v>
      </c>
      <c r="D15" s="368"/>
      <c r="E15" s="307">
        <v>-137.29</v>
      </c>
      <c r="F15" s="307">
        <v>0</v>
      </c>
      <c r="G15" s="191">
        <v>0</v>
      </c>
      <c r="H15" s="192">
        <v>0</v>
      </c>
      <c r="I15" s="108"/>
      <c r="J15" s="369"/>
      <c r="K15" s="369"/>
    </row>
    <row r="16" spans="2:12" ht="15.75" x14ac:dyDescent="0.25">
      <c r="B16" s="107"/>
      <c r="C16" s="370" t="s">
        <v>106</v>
      </c>
      <c r="D16" s="370"/>
      <c r="E16" s="232">
        <f>SUM(E12:E15)</f>
        <v>1413184.0200000005</v>
      </c>
      <c r="F16" s="232">
        <f>SUM(F12:F15)</f>
        <v>1117159.9000000004</v>
      </c>
      <c r="G16" s="205">
        <f>E16-F16</f>
        <v>296024.12000000011</v>
      </c>
      <c r="H16" s="231">
        <f>G16/E16</f>
        <v>0.20947315835060179</v>
      </c>
      <c r="I16" s="101"/>
      <c r="J16" s="102"/>
      <c r="K16" s="101"/>
    </row>
    <row r="17" spans="2:11" ht="15.75" x14ac:dyDescent="0.25">
      <c r="B17" s="107"/>
      <c r="C17" s="110"/>
      <c r="D17" s="110"/>
      <c r="E17" s="307"/>
      <c r="F17" s="307"/>
      <c r="G17" s="191"/>
      <c r="H17" s="192"/>
      <c r="I17" s="101"/>
      <c r="J17" s="102"/>
      <c r="K17" s="101"/>
    </row>
    <row r="18" spans="2:11" ht="15.75" hidden="1" x14ac:dyDescent="0.25">
      <c r="B18" s="107"/>
      <c r="C18" s="368" t="s">
        <v>176</v>
      </c>
      <c r="D18" s="368"/>
      <c r="E18" s="307">
        <v>0</v>
      </c>
      <c r="F18" s="307">
        <v>0</v>
      </c>
      <c r="G18" s="191">
        <f>E18-F18</f>
        <v>0</v>
      </c>
      <c r="H18" s="192">
        <v>0</v>
      </c>
      <c r="I18" s="101"/>
      <c r="J18" s="102"/>
      <c r="K18" s="101"/>
    </row>
    <row r="19" spans="2:11" ht="15" customHeight="1" x14ac:dyDescent="0.25">
      <c r="B19" s="107"/>
      <c r="C19" s="368" t="s">
        <v>105</v>
      </c>
      <c r="D19" s="368"/>
      <c r="E19" s="307">
        <v>-482581.2</v>
      </c>
      <c r="F19" s="307">
        <v>-430522.6</v>
      </c>
      <c r="G19" s="191">
        <f>E19-F19</f>
        <v>-52058.600000000035</v>
      </c>
      <c r="H19" s="192">
        <f>G19/E19</f>
        <v>0.10787531714869961</v>
      </c>
      <c r="I19" s="108"/>
      <c r="J19" s="369"/>
      <c r="K19" s="369"/>
    </row>
    <row r="20" spans="2:11" ht="16.5" thickBot="1" x14ac:dyDescent="0.3">
      <c r="B20" s="107"/>
      <c r="C20" s="368" t="s">
        <v>104</v>
      </c>
      <c r="D20" s="368"/>
      <c r="E20" s="307">
        <v>-620493.16</v>
      </c>
      <c r="F20" s="307">
        <v>-546286.11</v>
      </c>
      <c r="G20" s="229">
        <f>E20-F20</f>
        <v>-74207.050000000047</v>
      </c>
      <c r="H20" s="230">
        <f>G20/E20</f>
        <v>0.11959366320814889</v>
      </c>
      <c r="I20" s="108"/>
      <c r="J20" s="369"/>
      <c r="K20" s="369"/>
    </row>
    <row r="21" spans="2:11" ht="15.75" x14ac:dyDescent="0.25">
      <c r="B21" s="107"/>
      <c r="C21" s="370" t="s">
        <v>103</v>
      </c>
      <c r="D21" s="370"/>
      <c r="E21" s="232">
        <f>E16+E18+E19+E20</f>
        <v>310109.6600000005</v>
      </c>
      <c r="F21" s="232">
        <f>F16+F18+F19+F20</f>
        <v>140351.19000000041</v>
      </c>
      <c r="G21" s="205">
        <f>E21-F21</f>
        <v>169758.47000000009</v>
      </c>
      <c r="H21" s="231">
        <f>G21/E21</f>
        <v>0.54741432433933146</v>
      </c>
      <c r="I21" s="101"/>
      <c r="J21" s="102"/>
      <c r="K21" s="101"/>
    </row>
    <row r="22" spans="2:11" ht="15.75" x14ac:dyDescent="0.25">
      <c r="B22" s="107"/>
      <c r="C22" s="110"/>
      <c r="D22" s="110"/>
      <c r="E22" s="307"/>
      <c r="F22" s="307"/>
      <c r="G22" s="191"/>
      <c r="H22" s="192"/>
      <c r="I22" s="101"/>
      <c r="J22" s="102"/>
      <c r="K22" s="101"/>
    </row>
    <row r="23" spans="2:11" ht="15.75" x14ac:dyDescent="0.25">
      <c r="B23" s="107"/>
      <c r="C23" s="368" t="s">
        <v>102</v>
      </c>
      <c r="D23" s="368"/>
      <c r="E23" s="307">
        <v>8056.53</v>
      </c>
      <c r="F23" s="307">
        <v>9007.52</v>
      </c>
      <c r="G23" s="191">
        <f>E23-F23</f>
        <v>-950.99000000000069</v>
      </c>
      <c r="H23" s="192">
        <f>G23/E23</f>
        <v>-0.11803965230688655</v>
      </c>
      <c r="I23" s="108"/>
      <c r="J23" s="369"/>
      <c r="K23" s="369"/>
    </row>
    <row r="24" spans="2:11" ht="15.75" hidden="1" x14ac:dyDescent="0.25">
      <c r="B24" s="107"/>
      <c r="C24" s="368" t="s">
        <v>229</v>
      </c>
      <c r="D24" s="368"/>
      <c r="E24" s="307">
        <v>0</v>
      </c>
      <c r="F24" s="307">
        <v>0</v>
      </c>
      <c r="G24" s="191">
        <f>E24-F24</f>
        <v>0</v>
      </c>
      <c r="H24" s="192">
        <v>0</v>
      </c>
      <c r="I24" s="273"/>
      <c r="J24" s="273"/>
      <c r="K24" s="273"/>
    </row>
    <row r="25" spans="2:11" ht="15.75" x14ac:dyDescent="0.25">
      <c r="B25" s="107"/>
      <c r="C25" s="368" t="s">
        <v>101</v>
      </c>
      <c r="D25" s="368"/>
      <c r="E25" s="307">
        <v>156436.78</v>
      </c>
      <c r="F25" s="307">
        <v>71218.350000000006</v>
      </c>
      <c r="G25" s="191">
        <f>E25-F25</f>
        <v>85218.43</v>
      </c>
      <c r="H25" s="192">
        <f>G25/E25</f>
        <v>0.54474676607380945</v>
      </c>
      <c r="I25" s="108"/>
      <c r="J25" s="369"/>
      <c r="K25" s="369"/>
    </row>
    <row r="26" spans="2:11" ht="15.75" customHeight="1" thickBot="1" x14ac:dyDescent="0.3">
      <c r="B26" s="107"/>
      <c r="C26" s="368" t="s">
        <v>100</v>
      </c>
      <c r="D26" s="368"/>
      <c r="E26" s="307">
        <v>-224413.69</v>
      </c>
      <c r="F26" s="307">
        <v>-146584.92000000001</v>
      </c>
      <c r="G26" s="229">
        <f>E26-F26</f>
        <v>-77828.76999999999</v>
      </c>
      <c r="H26" s="230">
        <f>G26/E26</f>
        <v>0.34680936800246004</v>
      </c>
      <c r="I26" s="108"/>
      <c r="J26" s="369"/>
      <c r="K26" s="369"/>
    </row>
    <row r="27" spans="2:11" ht="19.5" customHeight="1" x14ac:dyDescent="0.25">
      <c r="B27" s="107"/>
      <c r="C27" s="370" t="s">
        <v>99</v>
      </c>
      <c r="D27" s="370"/>
      <c r="E27" s="232">
        <f>E21+E23+E24+E25+E26</f>
        <v>250189.28000000055</v>
      </c>
      <c r="F27" s="232">
        <f>F21+F23+F24+F25+F26</f>
        <v>73992.140000000392</v>
      </c>
      <c r="G27" s="205">
        <f>E27-F27</f>
        <v>176197.14000000016</v>
      </c>
      <c r="H27" s="231">
        <f>G27/E27</f>
        <v>0.70425535418623764</v>
      </c>
      <c r="I27" s="101"/>
      <c r="J27" s="102"/>
      <c r="K27" s="101"/>
    </row>
    <row r="28" spans="2:11" ht="19.5" customHeight="1" x14ac:dyDescent="0.25">
      <c r="B28" s="107"/>
      <c r="C28" s="110"/>
      <c r="D28" s="110"/>
      <c r="E28" s="307"/>
      <c r="F28" s="307"/>
      <c r="G28" s="104"/>
      <c r="H28" s="103"/>
      <c r="I28" s="101"/>
      <c r="J28" s="102"/>
      <c r="K28" s="101"/>
    </row>
    <row r="29" spans="2:11" ht="15.75" x14ac:dyDescent="0.25">
      <c r="B29" s="107"/>
      <c r="C29" s="368" t="s">
        <v>212</v>
      </c>
      <c r="D29" s="368"/>
      <c r="E29" s="309">
        <v>-52964</v>
      </c>
      <c r="F29" s="309">
        <v>-42701.55</v>
      </c>
      <c r="G29" s="191">
        <f>E29-F29</f>
        <v>-10262.449999999997</v>
      </c>
      <c r="H29" s="192">
        <f>G29/E29</f>
        <v>0.19376274450570194</v>
      </c>
      <c r="I29" s="108"/>
      <c r="J29" s="369"/>
      <c r="K29" s="369"/>
    </row>
    <row r="30" spans="2:11" ht="15.75" x14ac:dyDescent="0.25">
      <c r="B30" s="107"/>
      <c r="C30" s="368" t="s">
        <v>83</v>
      </c>
      <c r="D30" s="368"/>
      <c r="E30" s="309"/>
      <c r="F30" s="309">
        <v>0</v>
      </c>
      <c r="G30" s="191">
        <f>E30-F30</f>
        <v>0</v>
      </c>
      <c r="H30" s="192">
        <v>0</v>
      </c>
      <c r="I30" s="258"/>
      <c r="J30" s="258"/>
      <c r="K30" s="258"/>
    </row>
    <row r="31" spans="2:11" ht="16.5" thickBot="1" x14ac:dyDescent="0.3">
      <c r="B31" s="107"/>
      <c r="C31" s="109" t="s">
        <v>98</v>
      </c>
      <c r="D31" s="207"/>
      <c r="E31" s="309">
        <v>-19722</v>
      </c>
      <c r="F31" s="309">
        <v>0</v>
      </c>
      <c r="G31" s="191">
        <f>E31-F31</f>
        <v>-19722</v>
      </c>
      <c r="H31" s="192">
        <v>0</v>
      </c>
      <c r="I31" s="108"/>
      <c r="J31" s="369"/>
      <c r="K31" s="369"/>
    </row>
    <row r="32" spans="2:11" ht="16.5" thickBot="1" x14ac:dyDescent="0.3">
      <c r="B32" s="107"/>
      <c r="C32" s="106" t="s">
        <v>356</v>
      </c>
      <c r="D32" s="105"/>
      <c r="E32" s="233">
        <f>E27+E29+E30+E31</f>
        <v>177503.28000000055</v>
      </c>
      <c r="F32" s="233">
        <f>F27+F29+F30+F31</f>
        <v>31290.590000000389</v>
      </c>
      <c r="G32" s="205">
        <f>E32-F32</f>
        <v>146212.69000000018</v>
      </c>
      <c r="H32" s="231">
        <f>G32/E32</f>
        <v>0.82371824340372601</v>
      </c>
      <c r="I32" s="101"/>
      <c r="J32" s="102"/>
      <c r="K32" s="101"/>
    </row>
    <row r="33" spans="2:11" ht="42" customHeight="1" thickTop="1" thickBot="1" x14ac:dyDescent="0.3">
      <c r="B33" s="100"/>
      <c r="C33" s="98"/>
      <c r="D33" s="98"/>
      <c r="E33" s="308"/>
      <c r="F33" s="99"/>
      <c r="G33" s="97"/>
      <c r="H33" s="96"/>
      <c r="I33" s="95"/>
      <c r="J33" s="95"/>
      <c r="K33" s="95"/>
    </row>
    <row r="34" spans="2:11" ht="50.25" hidden="1" customHeight="1" x14ac:dyDescent="0.25"/>
    <row r="35" spans="2:11" ht="15.75" hidden="1" thickBot="1" x14ac:dyDescent="0.3"/>
    <row r="36" spans="2:11" hidden="1" x14ac:dyDescent="0.25">
      <c r="B36" s="248" t="s">
        <v>194</v>
      </c>
      <c r="C36" s="249"/>
      <c r="D36" s="250">
        <v>60058.3</v>
      </c>
    </row>
    <row r="37" spans="2:11" hidden="1" x14ac:dyDescent="0.25">
      <c r="B37" s="251" t="s">
        <v>195</v>
      </c>
      <c r="C37" s="252"/>
      <c r="D37" s="253">
        <v>17686.66</v>
      </c>
    </row>
    <row r="38" spans="2:11" ht="15.75" hidden="1" thickBot="1" x14ac:dyDescent="0.3">
      <c r="B38" s="254"/>
      <c r="C38" s="255"/>
      <c r="D38" s="256">
        <f>D36+D37</f>
        <v>77744.960000000006</v>
      </c>
    </row>
    <row r="39" spans="2:11" hidden="1" x14ac:dyDescent="0.25"/>
    <row r="40" spans="2:11" hidden="1" x14ac:dyDescent="0.25"/>
    <row r="41" spans="2:11" hidden="1" x14ac:dyDescent="0.25"/>
    <row r="42" spans="2:11" hidden="1" x14ac:dyDescent="0.25"/>
  </sheetData>
  <mergeCells count="33">
    <mergeCell ref="C8:D8"/>
    <mergeCell ref="C9:D9"/>
    <mergeCell ref="I11:L11"/>
    <mergeCell ref="C6:F6"/>
    <mergeCell ref="C7:F7"/>
    <mergeCell ref="G9:H9"/>
    <mergeCell ref="C12:D12"/>
    <mergeCell ref="J12:K12"/>
    <mergeCell ref="C13:D13"/>
    <mergeCell ref="J13:K13"/>
    <mergeCell ref="C14:D14"/>
    <mergeCell ref="J14:K14"/>
    <mergeCell ref="C15:D15"/>
    <mergeCell ref="J15:K15"/>
    <mergeCell ref="C19:D19"/>
    <mergeCell ref="J19:K19"/>
    <mergeCell ref="C20:D20"/>
    <mergeCell ref="J20:K20"/>
    <mergeCell ref="C16:D16"/>
    <mergeCell ref="C18:D18"/>
    <mergeCell ref="C29:D29"/>
    <mergeCell ref="J29:K29"/>
    <mergeCell ref="J31:K31"/>
    <mergeCell ref="C27:D27"/>
    <mergeCell ref="C21:D21"/>
    <mergeCell ref="C23:D23"/>
    <mergeCell ref="J23:K23"/>
    <mergeCell ref="C25:D25"/>
    <mergeCell ref="J25:K25"/>
    <mergeCell ref="C26:D26"/>
    <mergeCell ref="J26:K26"/>
    <mergeCell ref="C30:D30"/>
    <mergeCell ref="C24:D24"/>
  </mergeCells>
  <pageMargins left="1.1023622047244095" right="0" top="1.3385826771653544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L19"/>
  <sheetViews>
    <sheetView zoomScale="90" zoomScaleNormal="90" workbookViewId="0">
      <selection activeCell="A18" sqref="A18"/>
    </sheetView>
  </sheetViews>
  <sheetFormatPr baseColWidth="10" defaultColWidth="11.42578125" defaultRowHeight="12.75" x14ac:dyDescent="0.2"/>
  <cols>
    <col min="1" max="1" width="3" style="129" customWidth="1"/>
    <col min="2" max="2" width="4.140625" style="129" customWidth="1"/>
    <col min="3" max="3" width="43.5703125" style="129" customWidth="1"/>
    <col min="4" max="4" width="16.85546875" style="129" customWidth="1"/>
    <col min="5" max="5" width="13.5703125" style="129" customWidth="1"/>
    <col min="6" max="6" width="10.42578125" style="129" customWidth="1"/>
    <col min="7" max="7" width="10.85546875" style="129" customWidth="1"/>
    <col min="8" max="11" width="12.7109375" style="129" customWidth="1"/>
    <col min="12" max="12" width="3.7109375" style="129" customWidth="1"/>
    <col min="13" max="16384" width="11.42578125" style="129"/>
  </cols>
  <sheetData>
    <row r="1" spans="2:12" ht="13.5" thickBot="1" x14ac:dyDescent="0.25"/>
    <row r="2" spans="2:12" x14ac:dyDescent="0.2">
      <c r="B2" s="130"/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2:12" ht="15.75" x14ac:dyDescent="0.25">
      <c r="B3" s="133"/>
      <c r="C3" s="134"/>
      <c r="D3" s="115" t="s">
        <v>112</v>
      </c>
      <c r="E3" s="116" t="s">
        <v>111</v>
      </c>
      <c r="F3" s="11"/>
      <c r="G3" s="134"/>
      <c r="H3" s="134"/>
      <c r="I3" s="134"/>
      <c r="J3" s="134"/>
      <c r="K3" s="134"/>
      <c r="L3" s="135"/>
    </row>
    <row r="4" spans="2:12" ht="15.75" x14ac:dyDescent="0.25">
      <c r="B4" s="133"/>
      <c r="C4" s="134"/>
      <c r="D4" s="115" t="s">
        <v>110</v>
      </c>
      <c r="E4" s="136">
        <v>20481892296</v>
      </c>
      <c r="F4" s="11"/>
      <c r="G4" s="134"/>
      <c r="H4" s="134"/>
      <c r="I4" s="134"/>
      <c r="J4" s="134"/>
      <c r="K4" s="134"/>
      <c r="L4" s="135"/>
    </row>
    <row r="5" spans="2:12" ht="15.75" x14ac:dyDescent="0.25">
      <c r="B5" s="133"/>
      <c r="C5" s="134"/>
      <c r="D5" s="113"/>
      <c r="E5" s="113"/>
      <c r="F5" s="11"/>
      <c r="G5" s="134"/>
      <c r="H5" s="134"/>
      <c r="I5" s="134"/>
      <c r="J5" s="134"/>
      <c r="K5" s="134"/>
      <c r="L5" s="135"/>
    </row>
    <row r="6" spans="2:12" ht="15.75" customHeight="1" x14ac:dyDescent="0.3">
      <c r="B6" s="133"/>
      <c r="C6" s="134"/>
      <c r="D6" s="377"/>
      <c r="E6" s="377"/>
      <c r="F6" s="377"/>
      <c r="G6" s="377"/>
      <c r="H6" s="134"/>
      <c r="I6" s="134"/>
      <c r="J6" s="134"/>
      <c r="K6" s="134"/>
      <c r="L6" s="135"/>
    </row>
    <row r="7" spans="2:12" ht="14.25" customHeight="1" x14ac:dyDescent="0.3">
      <c r="B7" s="133"/>
      <c r="C7" s="134"/>
      <c r="D7" s="373" t="s">
        <v>114</v>
      </c>
      <c r="E7" s="373"/>
      <c r="F7" s="373"/>
      <c r="G7" s="373"/>
      <c r="H7" s="134"/>
      <c r="I7" s="134"/>
      <c r="J7" s="134"/>
      <c r="K7" s="134"/>
      <c r="L7" s="135"/>
    </row>
    <row r="8" spans="2:12" x14ac:dyDescent="0.2"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5"/>
    </row>
    <row r="9" spans="2:12" x14ac:dyDescent="0.2">
      <c r="B9" s="133"/>
      <c r="C9" s="134"/>
      <c r="D9" s="134"/>
      <c r="E9" s="134"/>
      <c r="F9" s="134"/>
      <c r="G9" s="134"/>
      <c r="H9" s="134"/>
      <c r="I9" s="134"/>
      <c r="J9" s="134"/>
      <c r="K9" s="134"/>
      <c r="L9" s="135"/>
    </row>
    <row r="10" spans="2:12" ht="25.5" x14ac:dyDescent="0.2">
      <c r="B10" s="133"/>
      <c r="C10" s="378" t="s">
        <v>115</v>
      </c>
      <c r="D10" s="137" t="s">
        <v>116</v>
      </c>
      <c r="E10" s="137" t="s">
        <v>117</v>
      </c>
      <c r="F10" s="137" t="s">
        <v>118</v>
      </c>
      <c r="G10" s="137" t="s">
        <v>27</v>
      </c>
      <c r="H10" s="137" t="s">
        <v>119</v>
      </c>
      <c r="I10" s="378" t="s">
        <v>120</v>
      </c>
      <c r="J10" s="137" t="s">
        <v>121</v>
      </c>
      <c r="K10" s="137" t="s">
        <v>95</v>
      </c>
      <c r="L10" s="135"/>
    </row>
    <row r="11" spans="2:12" x14ac:dyDescent="0.2">
      <c r="B11" s="133"/>
      <c r="C11" s="379"/>
      <c r="D11" s="138" t="s">
        <v>122</v>
      </c>
      <c r="E11" s="138" t="s">
        <v>123</v>
      </c>
      <c r="F11" s="138" t="s">
        <v>124</v>
      </c>
      <c r="G11" s="138" t="s">
        <v>125</v>
      </c>
      <c r="H11" s="138" t="s">
        <v>126</v>
      </c>
      <c r="I11" s="379"/>
      <c r="J11" s="138" t="s">
        <v>127</v>
      </c>
      <c r="K11" s="138" t="s">
        <v>128</v>
      </c>
      <c r="L11" s="135"/>
    </row>
    <row r="12" spans="2:12" ht="24" customHeight="1" x14ac:dyDescent="0.25">
      <c r="B12" s="133"/>
      <c r="C12" s="139" t="s">
        <v>179</v>
      </c>
      <c r="D12" s="140">
        <v>689048</v>
      </c>
      <c r="E12" s="140"/>
      <c r="F12" s="140"/>
      <c r="G12" s="140"/>
      <c r="H12" s="140"/>
      <c r="I12" s="140">
        <v>84449.75</v>
      </c>
      <c r="J12" s="140"/>
      <c r="K12" s="140">
        <f>I12+D12</f>
        <v>773497.75</v>
      </c>
      <c r="L12" s="135"/>
    </row>
    <row r="13" spans="2:12" ht="24" customHeight="1" x14ac:dyDescent="0.25">
      <c r="B13" s="133"/>
      <c r="C13" s="139" t="s">
        <v>129</v>
      </c>
      <c r="D13" s="140"/>
      <c r="E13" s="140"/>
      <c r="F13" s="140"/>
      <c r="G13" s="140"/>
      <c r="H13" s="140"/>
      <c r="I13" s="140">
        <v>4971.42</v>
      </c>
      <c r="J13" s="140"/>
      <c r="K13" s="140">
        <f>I13</f>
        <v>4971.42</v>
      </c>
      <c r="L13" s="135"/>
    </row>
    <row r="14" spans="2:12" ht="24" customHeight="1" x14ac:dyDescent="0.25">
      <c r="B14" s="133"/>
      <c r="C14" s="139" t="s">
        <v>130</v>
      </c>
      <c r="D14" s="140"/>
      <c r="E14" s="140"/>
      <c r="F14" s="140"/>
      <c r="G14" s="140"/>
      <c r="H14" s="140"/>
      <c r="I14" s="140"/>
      <c r="J14" s="140"/>
      <c r="K14" s="140"/>
      <c r="L14" s="135"/>
    </row>
    <row r="15" spans="2:12" ht="24" customHeight="1" x14ac:dyDescent="0.25">
      <c r="B15" s="133"/>
      <c r="C15" s="139" t="s">
        <v>131</v>
      </c>
      <c r="D15" s="140"/>
      <c r="E15" s="140"/>
      <c r="F15" s="140"/>
      <c r="G15" s="140"/>
      <c r="H15" s="140"/>
      <c r="I15" s="140"/>
      <c r="J15" s="140"/>
      <c r="K15" s="140"/>
      <c r="L15" s="135"/>
    </row>
    <row r="16" spans="2:12" ht="24" customHeight="1" x14ac:dyDescent="0.25">
      <c r="B16" s="133"/>
      <c r="C16" s="139" t="s">
        <v>167</v>
      </c>
      <c r="D16" s="140"/>
      <c r="E16" s="140"/>
      <c r="F16" s="140"/>
      <c r="G16" s="140"/>
      <c r="H16" s="140"/>
      <c r="I16" s="140"/>
      <c r="J16" s="140">
        <v>179343.97</v>
      </c>
      <c r="K16" s="140">
        <f t="shared" ref="K16" si="0">D16+J16</f>
        <v>179343.97</v>
      </c>
      <c r="L16" s="135"/>
    </row>
    <row r="17" spans="2:12" ht="24" customHeight="1" x14ac:dyDescent="0.25">
      <c r="B17" s="133"/>
      <c r="C17" s="139" t="s">
        <v>180</v>
      </c>
      <c r="D17" s="140">
        <f t="shared" ref="D17:I17" si="1">SUM(D12:D15)</f>
        <v>689048</v>
      </c>
      <c r="E17" s="140">
        <f t="shared" si="1"/>
        <v>0</v>
      </c>
      <c r="F17" s="140">
        <f t="shared" si="1"/>
        <v>0</v>
      </c>
      <c r="G17" s="140">
        <f t="shared" si="1"/>
        <v>0</v>
      </c>
      <c r="H17" s="140">
        <f t="shared" si="1"/>
        <v>0</v>
      </c>
      <c r="I17" s="140">
        <f t="shared" si="1"/>
        <v>89421.17</v>
      </c>
      <c r="J17" s="140">
        <v>179343.97</v>
      </c>
      <c r="K17" s="140">
        <f>SUM(K12:K16)</f>
        <v>957813.14</v>
      </c>
      <c r="L17" s="135"/>
    </row>
    <row r="18" spans="2:12" x14ac:dyDescent="0.2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5"/>
    </row>
    <row r="19" spans="2:12" ht="13.5" thickBot="1" x14ac:dyDescent="0.25"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3"/>
    </row>
  </sheetData>
  <mergeCells count="4">
    <mergeCell ref="D6:G6"/>
    <mergeCell ref="D7:G7"/>
    <mergeCell ref="C10:C11"/>
    <mergeCell ref="I10:I1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F48"/>
  <sheetViews>
    <sheetView workbookViewId="0">
      <selection activeCell="E18" sqref="E18"/>
    </sheetView>
  </sheetViews>
  <sheetFormatPr baseColWidth="10" defaultRowHeight="12.75" x14ac:dyDescent="0.2"/>
  <cols>
    <col min="1" max="1" width="5.7109375" style="145" customWidth="1"/>
    <col min="2" max="2" width="2.42578125" style="145" customWidth="1"/>
    <col min="3" max="3" width="54.5703125" style="145" customWidth="1"/>
    <col min="4" max="5" width="14.7109375" style="145" customWidth="1"/>
    <col min="6" max="6" width="2.7109375" style="145" customWidth="1"/>
    <col min="7" max="258" width="11.42578125" style="145"/>
    <col min="259" max="259" width="80.42578125" style="145" customWidth="1"/>
    <col min="260" max="260" width="36.5703125" style="145" customWidth="1"/>
    <col min="261" max="514" width="11.42578125" style="145"/>
    <col min="515" max="515" width="80.42578125" style="145" customWidth="1"/>
    <col min="516" max="516" width="36.5703125" style="145" customWidth="1"/>
    <col min="517" max="770" width="11.42578125" style="145"/>
    <col min="771" max="771" width="80.42578125" style="145" customWidth="1"/>
    <col min="772" max="772" width="36.5703125" style="145" customWidth="1"/>
    <col min="773" max="1026" width="11.42578125" style="145"/>
    <col min="1027" max="1027" width="80.42578125" style="145" customWidth="1"/>
    <col min="1028" max="1028" width="36.5703125" style="145" customWidth="1"/>
    <col min="1029" max="1282" width="11.42578125" style="145"/>
    <col min="1283" max="1283" width="80.42578125" style="145" customWidth="1"/>
    <col min="1284" max="1284" width="36.5703125" style="145" customWidth="1"/>
    <col min="1285" max="1538" width="11.42578125" style="145"/>
    <col min="1539" max="1539" width="80.42578125" style="145" customWidth="1"/>
    <col min="1540" max="1540" width="36.5703125" style="145" customWidth="1"/>
    <col min="1541" max="1794" width="11.42578125" style="145"/>
    <col min="1795" max="1795" width="80.42578125" style="145" customWidth="1"/>
    <col min="1796" max="1796" width="36.5703125" style="145" customWidth="1"/>
    <col min="1797" max="2050" width="11.42578125" style="145"/>
    <col min="2051" max="2051" width="80.42578125" style="145" customWidth="1"/>
    <col min="2052" max="2052" width="36.5703125" style="145" customWidth="1"/>
    <col min="2053" max="2306" width="11.42578125" style="145"/>
    <col min="2307" max="2307" width="80.42578125" style="145" customWidth="1"/>
    <col min="2308" max="2308" width="36.5703125" style="145" customWidth="1"/>
    <col min="2309" max="2562" width="11.42578125" style="145"/>
    <col min="2563" max="2563" width="80.42578125" style="145" customWidth="1"/>
    <col min="2564" max="2564" width="36.5703125" style="145" customWidth="1"/>
    <col min="2565" max="2818" width="11.42578125" style="145"/>
    <col min="2819" max="2819" width="80.42578125" style="145" customWidth="1"/>
    <col min="2820" max="2820" width="36.5703125" style="145" customWidth="1"/>
    <col min="2821" max="3074" width="11.42578125" style="145"/>
    <col min="3075" max="3075" width="80.42578125" style="145" customWidth="1"/>
    <col min="3076" max="3076" width="36.5703125" style="145" customWidth="1"/>
    <col min="3077" max="3330" width="11.42578125" style="145"/>
    <col min="3331" max="3331" width="80.42578125" style="145" customWidth="1"/>
    <col min="3332" max="3332" width="36.5703125" style="145" customWidth="1"/>
    <col min="3333" max="3586" width="11.42578125" style="145"/>
    <col min="3587" max="3587" width="80.42578125" style="145" customWidth="1"/>
    <col min="3588" max="3588" width="36.5703125" style="145" customWidth="1"/>
    <col min="3589" max="3842" width="11.42578125" style="145"/>
    <col min="3843" max="3843" width="80.42578125" style="145" customWidth="1"/>
    <col min="3844" max="3844" width="36.5703125" style="145" customWidth="1"/>
    <col min="3845" max="4098" width="11.42578125" style="145"/>
    <col min="4099" max="4099" width="80.42578125" style="145" customWidth="1"/>
    <col min="4100" max="4100" width="36.5703125" style="145" customWidth="1"/>
    <col min="4101" max="4354" width="11.42578125" style="145"/>
    <col min="4355" max="4355" width="80.42578125" style="145" customWidth="1"/>
    <col min="4356" max="4356" width="36.5703125" style="145" customWidth="1"/>
    <col min="4357" max="4610" width="11.42578125" style="145"/>
    <col min="4611" max="4611" width="80.42578125" style="145" customWidth="1"/>
    <col min="4612" max="4612" width="36.5703125" style="145" customWidth="1"/>
    <col min="4613" max="4866" width="11.42578125" style="145"/>
    <col min="4867" max="4867" width="80.42578125" style="145" customWidth="1"/>
    <col min="4868" max="4868" width="36.5703125" style="145" customWidth="1"/>
    <col min="4869" max="5122" width="11.42578125" style="145"/>
    <col min="5123" max="5123" width="80.42578125" style="145" customWidth="1"/>
    <col min="5124" max="5124" width="36.5703125" style="145" customWidth="1"/>
    <col min="5125" max="5378" width="11.42578125" style="145"/>
    <col min="5379" max="5379" width="80.42578125" style="145" customWidth="1"/>
    <col min="5380" max="5380" width="36.5703125" style="145" customWidth="1"/>
    <col min="5381" max="5634" width="11.42578125" style="145"/>
    <col min="5635" max="5635" width="80.42578125" style="145" customWidth="1"/>
    <col min="5636" max="5636" width="36.5703125" style="145" customWidth="1"/>
    <col min="5637" max="5890" width="11.42578125" style="145"/>
    <col min="5891" max="5891" width="80.42578125" style="145" customWidth="1"/>
    <col min="5892" max="5892" width="36.5703125" style="145" customWidth="1"/>
    <col min="5893" max="6146" width="11.42578125" style="145"/>
    <col min="6147" max="6147" width="80.42578125" style="145" customWidth="1"/>
    <col min="6148" max="6148" width="36.5703125" style="145" customWidth="1"/>
    <col min="6149" max="6402" width="11.42578125" style="145"/>
    <col min="6403" max="6403" width="80.42578125" style="145" customWidth="1"/>
    <col min="6404" max="6404" width="36.5703125" style="145" customWidth="1"/>
    <col min="6405" max="6658" width="11.42578125" style="145"/>
    <col min="6659" max="6659" width="80.42578125" style="145" customWidth="1"/>
    <col min="6660" max="6660" width="36.5703125" style="145" customWidth="1"/>
    <col min="6661" max="6914" width="11.42578125" style="145"/>
    <col min="6915" max="6915" width="80.42578125" style="145" customWidth="1"/>
    <col min="6916" max="6916" width="36.5703125" style="145" customWidth="1"/>
    <col min="6917" max="7170" width="11.42578125" style="145"/>
    <col min="7171" max="7171" width="80.42578125" style="145" customWidth="1"/>
    <col min="7172" max="7172" width="36.5703125" style="145" customWidth="1"/>
    <col min="7173" max="7426" width="11.42578125" style="145"/>
    <col min="7427" max="7427" width="80.42578125" style="145" customWidth="1"/>
    <col min="7428" max="7428" width="36.5703125" style="145" customWidth="1"/>
    <col min="7429" max="7682" width="11.42578125" style="145"/>
    <col min="7683" max="7683" width="80.42578125" style="145" customWidth="1"/>
    <col min="7684" max="7684" width="36.5703125" style="145" customWidth="1"/>
    <col min="7685" max="7938" width="11.42578125" style="145"/>
    <col min="7939" max="7939" width="80.42578125" style="145" customWidth="1"/>
    <col min="7940" max="7940" width="36.5703125" style="145" customWidth="1"/>
    <col min="7941" max="8194" width="11.42578125" style="145"/>
    <col min="8195" max="8195" width="80.42578125" style="145" customWidth="1"/>
    <col min="8196" max="8196" width="36.5703125" style="145" customWidth="1"/>
    <col min="8197" max="8450" width="11.42578125" style="145"/>
    <col min="8451" max="8451" width="80.42578125" style="145" customWidth="1"/>
    <col min="8452" max="8452" width="36.5703125" style="145" customWidth="1"/>
    <col min="8453" max="8706" width="11.42578125" style="145"/>
    <col min="8707" max="8707" width="80.42578125" style="145" customWidth="1"/>
    <col min="8708" max="8708" width="36.5703125" style="145" customWidth="1"/>
    <col min="8709" max="8962" width="11.42578125" style="145"/>
    <col min="8963" max="8963" width="80.42578125" style="145" customWidth="1"/>
    <col min="8964" max="8964" width="36.5703125" style="145" customWidth="1"/>
    <col min="8965" max="9218" width="11.42578125" style="145"/>
    <col min="9219" max="9219" width="80.42578125" style="145" customWidth="1"/>
    <col min="9220" max="9220" width="36.5703125" style="145" customWidth="1"/>
    <col min="9221" max="9474" width="11.42578125" style="145"/>
    <col min="9475" max="9475" width="80.42578125" style="145" customWidth="1"/>
    <col min="9476" max="9476" width="36.5703125" style="145" customWidth="1"/>
    <col min="9477" max="9730" width="11.42578125" style="145"/>
    <col min="9731" max="9731" width="80.42578125" style="145" customWidth="1"/>
    <col min="9732" max="9732" width="36.5703125" style="145" customWidth="1"/>
    <col min="9733" max="9986" width="11.42578125" style="145"/>
    <col min="9987" max="9987" width="80.42578125" style="145" customWidth="1"/>
    <col min="9988" max="9988" width="36.5703125" style="145" customWidth="1"/>
    <col min="9989" max="10242" width="11.42578125" style="145"/>
    <col min="10243" max="10243" width="80.42578125" style="145" customWidth="1"/>
    <col min="10244" max="10244" width="36.5703125" style="145" customWidth="1"/>
    <col min="10245" max="10498" width="11.42578125" style="145"/>
    <col min="10499" max="10499" width="80.42578125" style="145" customWidth="1"/>
    <col min="10500" max="10500" width="36.5703125" style="145" customWidth="1"/>
    <col min="10501" max="10754" width="11.42578125" style="145"/>
    <col min="10755" max="10755" width="80.42578125" style="145" customWidth="1"/>
    <col min="10756" max="10756" width="36.5703125" style="145" customWidth="1"/>
    <col min="10757" max="11010" width="11.42578125" style="145"/>
    <col min="11011" max="11011" width="80.42578125" style="145" customWidth="1"/>
    <col min="11012" max="11012" width="36.5703125" style="145" customWidth="1"/>
    <col min="11013" max="11266" width="11.42578125" style="145"/>
    <col min="11267" max="11267" width="80.42578125" style="145" customWidth="1"/>
    <col min="11268" max="11268" width="36.5703125" style="145" customWidth="1"/>
    <col min="11269" max="11522" width="11.42578125" style="145"/>
    <col min="11523" max="11523" width="80.42578125" style="145" customWidth="1"/>
    <col min="11524" max="11524" width="36.5703125" style="145" customWidth="1"/>
    <col min="11525" max="11778" width="11.42578125" style="145"/>
    <col min="11779" max="11779" width="80.42578125" style="145" customWidth="1"/>
    <col min="11780" max="11780" width="36.5703125" style="145" customWidth="1"/>
    <col min="11781" max="12034" width="11.42578125" style="145"/>
    <col min="12035" max="12035" width="80.42578125" style="145" customWidth="1"/>
    <col min="12036" max="12036" width="36.5703125" style="145" customWidth="1"/>
    <col min="12037" max="12290" width="11.42578125" style="145"/>
    <col min="12291" max="12291" width="80.42578125" style="145" customWidth="1"/>
    <col min="12292" max="12292" width="36.5703125" style="145" customWidth="1"/>
    <col min="12293" max="12546" width="11.42578125" style="145"/>
    <col min="12547" max="12547" width="80.42578125" style="145" customWidth="1"/>
    <col min="12548" max="12548" width="36.5703125" style="145" customWidth="1"/>
    <col min="12549" max="12802" width="11.42578125" style="145"/>
    <col min="12803" max="12803" width="80.42578125" style="145" customWidth="1"/>
    <col min="12804" max="12804" width="36.5703125" style="145" customWidth="1"/>
    <col min="12805" max="13058" width="11.42578125" style="145"/>
    <col min="13059" max="13059" width="80.42578125" style="145" customWidth="1"/>
    <col min="13060" max="13060" width="36.5703125" style="145" customWidth="1"/>
    <col min="13061" max="13314" width="11.42578125" style="145"/>
    <col min="13315" max="13315" width="80.42578125" style="145" customWidth="1"/>
    <col min="13316" max="13316" width="36.5703125" style="145" customWidth="1"/>
    <col min="13317" max="13570" width="11.42578125" style="145"/>
    <col min="13571" max="13571" width="80.42578125" style="145" customWidth="1"/>
    <col min="13572" max="13572" width="36.5703125" style="145" customWidth="1"/>
    <col min="13573" max="13826" width="11.42578125" style="145"/>
    <col min="13827" max="13827" width="80.42578125" style="145" customWidth="1"/>
    <col min="13828" max="13828" width="36.5703125" style="145" customWidth="1"/>
    <col min="13829" max="14082" width="11.42578125" style="145"/>
    <col min="14083" max="14083" width="80.42578125" style="145" customWidth="1"/>
    <col min="14084" max="14084" width="36.5703125" style="145" customWidth="1"/>
    <col min="14085" max="14338" width="11.42578125" style="145"/>
    <col min="14339" max="14339" width="80.42578125" style="145" customWidth="1"/>
    <col min="14340" max="14340" width="36.5703125" style="145" customWidth="1"/>
    <col min="14341" max="14594" width="11.42578125" style="145"/>
    <col min="14595" max="14595" width="80.42578125" style="145" customWidth="1"/>
    <col min="14596" max="14596" width="36.5703125" style="145" customWidth="1"/>
    <col min="14597" max="14850" width="11.42578125" style="145"/>
    <col min="14851" max="14851" width="80.42578125" style="145" customWidth="1"/>
    <col min="14852" max="14852" width="36.5703125" style="145" customWidth="1"/>
    <col min="14853" max="15106" width="11.42578125" style="145"/>
    <col min="15107" max="15107" width="80.42578125" style="145" customWidth="1"/>
    <col min="15108" max="15108" width="36.5703125" style="145" customWidth="1"/>
    <col min="15109" max="15362" width="11.42578125" style="145"/>
    <col min="15363" max="15363" width="80.42578125" style="145" customWidth="1"/>
    <col min="15364" max="15364" width="36.5703125" style="145" customWidth="1"/>
    <col min="15365" max="15618" width="11.42578125" style="145"/>
    <col min="15619" max="15619" width="80.42578125" style="145" customWidth="1"/>
    <col min="15620" max="15620" width="36.5703125" style="145" customWidth="1"/>
    <col min="15621" max="15874" width="11.42578125" style="145"/>
    <col min="15875" max="15875" width="80.42578125" style="145" customWidth="1"/>
    <col min="15876" max="15876" width="36.5703125" style="145" customWidth="1"/>
    <col min="15877" max="16130" width="11.42578125" style="145"/>
    <col min="16131" max="16131" width="80.42578125" style="145" customWidth="1"/>
    <col min="16132" max="16132" width="36.5703125" style="145" customWidth="1"/>
    <col min="16133" max="16384" width="11.42578125" style="145"/>
  </cols>
  <sheetData>
    <row r="2" spans="2:6" x14ac:dyDescent="0.2">
      <c r="B2" s="144"/>
      <c r="C2" s="144"/>
      <c r="D2" s="144"/>
      <c r="E2" s="144"/>
      <c r="F2" s="144"/>
    </row>
    <row r="3" spans="2:6" ht="17.25" customHeight="1" x14ac:dyDescent="0.3">
      <c r="B3" s="144"/>
      <c r="C3" s="380" t="s">
        <v>132</v>
      </c>
      <c r="D3" s="380"/>
      <c r="E3" s="380"/>
      <c r="F3" s="144"/>
    </row>
    <row r="4" spans="2:6" ht="15.75" customHeight="1" x14ac:dyDescent="0.25">
      <c r="B4" s="144"/>
      <c r="C4" s="146" t="s">
        <v>133</v>
      </c>
      <c r="D4" s="116"/>
      <c r="E4" s="144"/>
      <c r="F4" s="144"/>
    </row>
    <row r="5" spans="2:6" ht="15.75" customHeight="1" x14ac:dyDescent="0.25">
      <c r="B5" s="144"/>
      <c r="C5" s="27" t="s">
        <v>134</v>
      </c>
      <c r="D5" s="114"/>
      <c r="E5" s="144"/>
      <c r="F5" s="144"/>
    </row>
    <row r="6" spans="2:6" ht="6" customHeight="1" x14ac:dyDescent="0.25">
      <c r="B6" s="144"/>
      <c r="C6" s="147"/>
      <c r="D6" s="381">
        <v>2012</v>
      </c>
      <c r="E6" s="381">
        <v>2011</v>
      </c>
      <c r="F6" s="144"/>
    </row>
    <row r="7" spans="2:6" ht="11.25" customHeight="1" x14ac:dyDescent="0.25">
      <c r="B7" s="144"/>
      <c r="C7" s="147"/>
      <c r="D7" s="382"/>
      <c r="E7" s="382"/>
      <c r="F7" s="144"/>
    </row>
    <row r="8" spans="2:6" ht="15" x14ac:dyDescent="0.2">
      <c r="B8" s="144"/>
      <c r="C8" s="148" t="s">
        <v>135</v>
      </c>
      <c r="D8" s="149" t="s">
        <v>136</v>
      </c>
      <c r="E8" s="149" t="s">
        <v>136</v>
      </c>
      <c r="F8" s="144"/>
    </row>
    <row r="9" spans="2:6" ht="15.75" x14ac:dyDescent="0.2">
      <c r="B9" s="144"/>
      <c r="C9" s="150" t="s">
        <v>137</v>
      </c>
      <c r="D9" s="151"/>
      <c r="E9" s="152"/>
      <c r="F9" s="144"/>
    </row>
    <row r="10" spans="2:6" x14ac:dyDescent="0.2">
      <c r="B10" s="144"/>
      <c r="C10" s="153" t="s">
        <v>138</v>
      </c>
      <c r="D10" s="154">
        <v>4849154.16</v>
      </c>
      <c r="E10" s="152"/>
      <c r="F10" s="144"/>
    </row>
    <row r="11" spans="2:6" x14ac:dyDescent="0.2">
      <c r="B11" s="144"/>
      <c r="C11" s="153" t="s">
        <v>139</v>
      </c>
      <c r="D11" s="151"/>
      <c r="E11" s="152"/>
      <c r="F11" s="144"/>
    </row>
    <row r="12" spans="2:6" x14ac:dyDescent="0.2">
      <c r="B12" s="144"/>
      <c r="C12" s="153" t="s">
        <v>140</v>
      </c>
      <c r="D12" s="151"/>
      <c r="E12" s="155"/>
      <c r="F12" s="144"/>
    </row>
    <row r="13" spans="2:6" x14ac:dyDescent="0.2">
      <c r="B13" s="144"/>
      <c r="C13" s="153" t="s">
        <v>141</v>
      </c>
      <c r="D13" s="151"/>
      <c r="E13" s="152"/>
      <c r="F13" s="144"/>
    </row>
    <row r="14" spans="2:6" x14ac:dyDescent="0.2">
      <c r="B14" s="144"/>
      <c r="C14" s="156" t="s">
        <v>142</v>
      </c>
      <c r="D14" s="151"/>
      <c r="E14" s="152"/>
      <c r="F14" s="144"/>
    </row>
    <row r="15" spans="2:6" x14ac:dyDescent="0.2">
      <c r="B15" s="144"/>
      <c r="C15" s="157" t="s">
        <v>143</v>
      </c>
      <c r="D15" s="154">
        <f>3411592.94+342534.02</f>
        <v>3754126.96</v>
      </c>
      <c r="E15" s="152"/>
      <c r="F15" s="144"/>
    </row>
    <row r="16" spans="2:6" x14ac:dyDescent="0.2">
      <c r="B16" s="144"/>
      <c r="C16" s="157" t="s">
        <v>144</v>
      </c>
      <c r="D16" s="151">
        <v>150457.15</v>
      </c>
      <c r="E16" s="152"/>
      <c r="F16" s="144"/>
    </row>
    <row r="17" spans="2:6" x14ac:dyDescent="0.2">
      <c r="B17" s="144"/>
      <c r="C17" s="157" t="s">
        <v>145</v>
      </c>
      <c r="D17" s="154">
        <v>829561.55</v>
      </c>
      <c r="E17" s="152"/>
      <c r="F17" s="144"/>
    </row>
    <row r="18" spans="2:6" x14ac:dyDescent="0.2">
      <c r="B18" s="144"/>
      <c r="C18" s="157" t="s">
        <v>146</v>
      </c>
      <c r="D18" s="151"/>
      <c r="E18" s="152"/>
      <c r="F18" s="144"/>
    </row>
    <row r="19" spans="2:6" x14ac:dyDescent="0.2">
      <c r="B19" s="144"/>
      <c r="C19" s="157" t="s">
        <v>147</v>
      </c>
      <c r="D19" s="158"/>
      <c r="E19" s="159"/>
      <c r="F19" s="144"/>
    </row>
    <row r="20" spans="2:6" ht="28.5" customHeight="1" x14ac:dyDescent="0.2">
      <c r="B20" s="144"/>
      <c r="C20" s="160" t="s">
        <v>148</v>
      </c>
      <c r="D20" s="161">
        <f>D10-D15-D16-D17</f>
        <v>115008.50000000012</v>
      </c>
      <c r="E20" s="162"/>
      <c r="F20" s="144"/>
    </row>
    <row r="21" spans="2:6" x14ac:dyDescent="0.2">
      <c r="B21" s="144"/>
      <c r="C21" s="163"/>
      <c r="D21" s="164"/>
      <c r="E21" s="165"/>
      <c r="F21" s="144"/>
    </row>
    <row r="22" spans="2:6" ht="15.75" x14ac:dyDescent="0.2">
      <c r="B22" s="144"/>
      <c r="C22" s="150" t="s">
        <v>149</v>
      </c>
      <c r="D22" s="151"/>
      <c r="E22" s="152"/>
      <c r="F22" s="144"/>
    </row>
    <row r="23" spans="2:6" x14ac:dyDescent="0.2">
      <c r="B23" s="144"/>
      <c r="C23" s="153" t="s">
        <v>150</v>
      </c>
      <c r="D23" s="151"/>
      <c r="E23" s="152"/>
      <c r="F23" s="144"/>
    </row>
    <row r="24" spans="2:6" x14ac:dyDescent="0.2">
      <c r="B24" s="144"/>
      <c r="C24" s="153" t="s">
        <v>151</v>
      </c>
      <c r="D24" s="151"/>
      <c r="E24" s="152"/>
      <c r="F24" s="144"/>
    </row>
    <row r="25" spans="2:6" x14ac:dyDescent="0.2">
      <c r="B25" s="144"/>
      <c r="C25" s="153" t="s">
        <v>152</v>
      </c>
      <c r="D25" s="151"/>
      <c r="E25" s="152"/>
      <c r="F25" s="144"/>
    </row>
    <row r="26" spans="2:6" x14ac:dyDescent="0.2">
      <c r="B26" s="144"/>
      <c r="C26" s="153" t="s">
        <v>141</v>
      </c>
      <c r="D26" s="151"/>
      <c r="E26" s="152"/>
      <c r="F26" s="144"/>
    </row>
    <row r="27" spans="2:6" x14ac:dyDescent="0.2">
      <c r="B27" s="144"/>
      <c r="C27" s="156" t="s">
        <v>142</v>
      </c>
      <c r="D27" s="151"/>
      <c r="E27" s="152"/>
      <c r="F27" s="144"/>
    </row>
    <row r="28" spans="2:6" x14ac:dyDescent="0.2">
      <c r="B28" s="144"/>
      <c r="C28" s="157" t="s">
        <v>153</v>
      </c>
      <c r="D28" s="151"/>
      <c r="E28" s="152"/>
      <c r="F28" s="144"/>
    </row>
    <row r="29" spans="2:6" x14ac:dyDescent="0.2">
      <c r="B29" s="144"/>
      <c r="C29" s="157" t="s">
        <v>154</v>
      </c>
      <c r="D29" s="151"/>
      <c r="E29" s="152"/>
      <c r="F29" s="144"/>
    </row>
    <row r="30" spans="2:6" x14ac:dyDescent="0.2">
      <c r="B30" s="144"/>
      <c r="C30" s="157" t="s">
        <v>155</v>
      </c>
      <c r="D30" s="151"/>
      <c r="E30" s="152"/>
      <c r="F30" s="144"/>
    </row>
    <row r="31" spans="2:6" x14ac:dyDescent="0.2">
      <c r="B31" s="144"/>
      <c r="C31" s="157" t="s">
        <v>147</v>
      </c>
      <c r="D31" s="158"/>
      <c r="E31" s="159"/>
      <c r="F31" s="144"/>
    </row>
    <row r="32" spans="2:6" ht="28.5" customHeight="1" x14ac:dyDescent="0.2">
      <c r="B32" s="144"/>
      <c r="C32" s="160" t="s">
        <v>156</v>
      </c>
      <c r="D32" s="161"/>
      <c r="E32" s="162"/>
      <c r="F32" s="144"/>
    </row>
    <row r="33" spans="2:6" x14ac:dyDescent="0.2">
      <c r="B33" s="144"/>
      <c r="C33" s="163"/>
      <c r="D33" s="164"/>
      <c r="E33" s="165"/>
      <c r="F33" s="144"/>
    </row>
    <row r="34" spans="2:6" ht="15.75" x14ac:dyDescent="0.2">
      <c r="B34" s="144"/>
      <c r="C34" s="150" t="s">
        <v>157</v>
      </c>
      <c r="D34" s="151"/>
      <c r="E34" s="152"/>
      <c r="F34" s="144"/>
    </row>
    <row r="35" spans="2:6" x14ac:dyDescent="0.2">
      <c r="B35" s="144"/>
      <c r="C35" s="153" t="s">
        <v>158</v>
      </c>
      <c r="D35" s="151"/>
      <c r="E35" s="152"/>
      <c r="F35" s="144"/>
    </row>
    <row r="36" spans="2:6" ht="29.25" customHeight="1" x14ac:dyDescent="0.2">
      <c r="B36" s="144"/>
      <c r="C36" s="166" t="s">
        <v>159</v>
      </c>
      <c r="D36" s="151"/>
      <c r="E36" s="152"/>
      <c r="F36" s="144"/>
    </row>
    <row r="37" spans="2:6" x14ac:dyDescent="0.2">
      <c r="B37" s="144"/>
      <c r="C37" s="153" t="s">
        <v>141</v>
      </c>
      <c r="D37" s="151"/>
      <c r="E37" s="152"/>
      <c r="F37" s="144"/>
    </row>
    <row r="38" spans="2:6" x14ac:dyDescent="0.2">
      <c r="B38" s="144"/>
      <c r="C38" s="156" t="s">
        <v>142</v>
      </c>
      <c r="D38" s="151"/>
      <c r="E38" s="152"/>
      <c r="F38" s="144"/>
    </row>
    <row r="39" spans="2:6" ht="24" customHeight="1" x14ac:dyDescent="0.2">
      <c r="B39" s="144"/>
      <c r="C39" s="167" t="s">
        <v>160</v>
      </c>
      <c r="D39" s="151">
        <v>-111550.27</v>
      </c>
      <c r="E39" s="152"/>
      <c r="F39" s="144"/>
    </row>
    <row r="40" spans="2:6" x14ac:dyDescent="0.2">
      <c r="B40" s="144"/>
      <c r="C40" s="157" t="s">
        <v>161</v>
      </c>
      <c r="D40" s="151">
        <v>-60166.26</v>
      </c>
      <c r="E40" s="152"/>
      <c r="F40" s="144"/>
    </row>
    <row r="41" spans="2:6" x14ac:dyDescent="0.2">
      <c r="B41" s="144"/>
      <c r="C41" s="157" t="s">
        <v>147</v>
      </c>
      <c r="D41" s="151"/>
      <c r="E41" s="152"/>
      <c r="F41" s="144"/>
    </row>
    <row r="42" spans="2:6" ht="30" customHeight="1" x14ac:dyDescent="0.2">
      <c r="B42" s="144"/>
      <c r="C42" s="168" t="s">
        <v>162</v>
      </c>
      <c r="D42" s="169">
        <f>SUM(D39:D41)</f>
        <v>-171716.53</v>
      </c>
      <c r="E42" s="170"/>
      <c r="F42" s="144"/>
    </row>
    <row r="43" spans="2:6" x14ac:dyDescent="0.2">
      <c r="B43" s="144"/>
      <c r="C43" s="171"/>
      <c r="D43" s="172"/>
      <c r="E43" s="152"/>
      <c r="F43" s="144"/>
    </row>
    <row r="44" spans="2:6" ht="15" x14ac:dyDescent="0.2">
      <c r="B44" s="144"/>
      <c r="C44" s="173" t="s">
        <v>163</v>
      </c>
      <c r="D44" s="174">
        <f>D20+D42</f>
        <v>-56708.029999999882</v>
      </c>
      <c r="E44" s="152"/>
      <c r="F44" s="144"/>
    </row>
    <row r="45" spans="2:6" ht="15" x14ac:dyDescent="0.2">
      <c r="B45" s="144"/>
      <c r="C45" s="173" t="s">
        <v>164</v>
      </c>
      <c r="D45" s="175">
        <v>238795.03</v>
      </c>
      <c r="E45" s="152"/>
      <c r="F45" s="144"/>
    </row>
    <row r="46" spans="2:6" ht="15" x14ac:dyDescent="0.2">
      <c r="B46" s="144"/>
      <c r="C46" s="173"/>
      <c r="D46" s="175"/>
      <c r="E46" s="152"/>
      <c r="F46" s="144"/>
    </row>
    <row r="47" spans="2:6" ht="30" customHeight="1" x14ac:dyDescent="0.2">
      <c r="B47" s="144"/>
      <c r="C47" s="176" t="s">
        <v>165</v>
      </c>
      <c r="D47" s="177">
        <f>SUM(D44:D45)</f>
        <v>182087.00000000012</v>
      </c>
      <c r="E47" s="178"/>
      <c r="F47" s="144"/>
    </row>
    <row r="48" spans="2:6" x14ac:dyDescent="0.2">
      <c r="B48" s="144"/>
      <c r="C48" s="144"/>
      <c r="D48" s="144"/>
      <c r="E48" s="144"/>
      <c r="F48" s="144"/>
    </row>
  </sheetData>
  <mergeCells count="3">
    <mergeCell ref="C3:E3"/>
    <mergeCell ref="D6:D7"/>
    <mergeCell ref="E6:E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P35"/>
  <sheetViews>
    <sheetView workbookViewId="0">
      <selection activeCell="I42" sqref="I41:I42"/>
    </sheetView>
  </sheetViews>
  <sheetFormatPr baseColWidth="10" defaultColWidth="11.42578125" defaultRowHeight="15" x14ac:dyDescent="0.25"/>
  <cols>
    <col min="1" max="1" width="1.7109375" style="40" customWidth="1"/>
    <col min="2" max="2" width="3.140625" style="40" customWidth="1"/>
    <col min="3" max="3" width="10.85546875" style="40" customWidth="1"/>
    <col min="4" max="4" width="14.140625" style="40" customWidth="1"/>
    <col min="5" max="6" width="16.7109375" style="40" customWidth="1"/>
    <col min="7" max="7" width="18" style="40" customWidth="1"/>
    <col min="8" max="8" width="17.5703125" style="40" customWidth="1"/>
    <col min="9" max="9" width="14.42578125" style="40" customWidth="1"/>
    <col min="10" max="10" width="19.85546875" style="40" customWidth="1"/>
    <col min="11" max="11" width="7" style="40" customWidth="1"/>
    <col min="12" max="16384" width="11.42578125" style="40"/>
  </cols>
  <sheetData>
    <row r="2" spans="2:16" x14ac:dyDescent="0.25">
      <c r="B2" s="53"/>
      <c r="C2" s="54"/>
      <c r="D2" s="54"/>
      <c r="E2" s="383" t="s">
        <v>15</v>
      </c>
      <c r="F2" s="383"/>
      <c r="G2" s="383"/>
      <c r="H2" s="383"/>
      <c r="I2" s="383"/>
      <c r="J2" s="383"/>
      <c r="K2" s="384"/>
    </row>
    <row r="3" spans="2:16" ht="30.75" customHeight="1" thickBot="1" x14ac:dyDescent="0.3">
      <c r="B3" s="55"/>
      <c r="C3" s="41"/>
      <c r="D3" s="41"/>
      <c r="E3" s="385"/>
      <c r="F3" s="385"/>
      <c r="G3" s="385"/>
      <c r="H3" s="385"/>
      <c r="I3" s="385"/>
      <c r="J3" s="385"/>
      <c r="K3" s="386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5.75" thickTop="1" x14ac:dyDescent="0.25">
      <c r="B5" s="55"/>
      <c r="C5" s="11"/>
      <c r="D5" s="11"/>
      <c r="E5" s="11"/>
      <c r="F5" s="11"/>
      <c r="G5" s="11"/>
      <c r="H5" s="11"/>
      <c r="I5" s="11"/>
      <c r="J5" s="11"/>
      <c r="K5" s="56"/>
    </row>
    <row r="6" spans="2:16" x14ac:dyDescent="0.25">
      <c r="B6" s="215"/>
      <c r="C6" s="387" t="s">
        <v>15</v>
      </c>
      <c r="D6" s="387"/>
      <c r="E6" s="387"/>
      <c r="F6" s="216"/>
      <c r="G6" s="216"/>
      <c r="H6" s="216"/>
      <c r="I6" s="216"/>
      <c r="J6" s="216"/>
      <c r="K6" s="217"/>
    </row>
    <row r="7" spans="2:16" ht="6" customHeight="1" x14ac:dyDescent="0.25">
      <c r="B7" s="215"/>
      <c r="C7" s="216"/>
      <c r="D7" s="216"/>
      <c r="E7" s="321"/>
      <c r="F7" s="216"/>
      <c r="G7" s="216"/>
      <c r="H7" s="216"/>
      <c r="I7" s="216"/>
      <c r="J7" s="216"/>
      <c r="K7" s="217"/>
    </row>
    <row r="8" spans="2:16" x14ac:dyDescent="0.25">
      <c r="B8" s="215"/>
      <c r="C8" s="204"/>
      <c r="D8" s="204"/>
      <c r="E8" s="321">
        <v>2021</v>
      </c>
      <c r="F8" s="300">
        <v>2020</v>
      </c>
      <c r="G8" s="216"/>
      <c r="H8" s="216"/>
      <c r="I8" s="216"/>
      <c r="J8" s="216"/>
      <c r="K8" s="217"/>
    </row>
    <row r="9" spans="2:16" x14ac:dyDescent="0.25">
      <c r="B9" s="215"/>
      <c r="C9" s="14" t="s">
        <v>51</v>
      </c>
      <c r="D9" s="14"/>
      <c r="E9" s="44">
        <v>3968.53</v>
      </c>
      <c r="F9" s="44">
        <v>18673.96</v>
      </c>
      <c r="G9" s="44"/>
      <c r="H9" s="204"/>
      <c r="I9" s="204"/>
      <c r="J9" s="204"/>
      <c r="K9" s="217"/>
    </row>
    <row r="10" spans="2:16" x14ac:dyDescent="0.25">
      <c r="B10" s="215"/>
      <c r="C10" s="14" t="s">
        <v>52</v>
      </c>
      <c r="D10" s="14"/>
      <c r="E10" s="44">
        <v>2000</v>
      </c>
      <c r="F10" s="44">
        <v>2000</v>
      </c>
      <c r="G10" s="44"/>
      <c r="H10" s="204"/>
      <c r="I10" s="204"/>
      <c r="J10" s="204"/>
      <c r="K10" s="217"/>
      <c r="M10" s="47"/>
      <c r="N10" s="47"/>
      <c r="O10" s="47"/>
      <c r="P10" s="47"/>
    </row>
    <row r="11" spans="2:16" x14ac:dyDescent="0.25">
      <c r="B11" s="215"/>
      <c r="C11" s="14" t="s">
        <v>53</v>
      </c>
      <c r="D11" s="14"/>
      <c r="E11" s="44">
        <f>H29</f>
        <v>1136175.0899999999</v>
      </c>
      <c r="F11" s="44">
        <f>J29</f>
        <v>1110387.6599999999</v>
      </c>
      <c r="G11" s="44"/>
      <c r="H11" s="204"/>
      <c r="I11" s="204"/>
      <c r="J11" s="204"/>
      <c r="K11" s="217"/>
      <c r="M11" s="47"/>
      <c r="N11" s="47"/>
      <c r="O11" s="47"/>
      <c r="P11" s="47"/>
    </row>
    <row r="12" spans="2:16" x14ac:dyDescent="0.25">
      <c r="B12" s="215"/>
      <c r="C12" s="14"/>
      <c r="D12" s="14"/>
      <c r="E12" s="338">
        <f>SUM(E9:E11)</f>
        <v>1142143.6199999999</v>
      </c>
      <c r="F12" s="338">
        <f>SUM(F9:F11)</f>
        <v>1131061.6199999999</v>
      </c>
      <c r="G12" s="44"/>
      <c r="H12" s="204"/>
      <c r="I12" s="204"/>
      <c r="J12" s="204"/>
      <c r="K12" s="217"/>
      <c r="M12" s="47"/>
      <c r="N12" s="47"/>
      <c r="O12" s="47"/>
      <c r="P12" s="47"/>
    </row>
    <row r="13" spans="2:16" x14ac:dyDescent="0.25">
      <c r="B13" s="215"/>
      <c r="C13" s="14"/>
      <c r="D13" s="14"/>
      <c r="E13" s="44"/>
      <c r="F13" s="44"/>
      <c r="G13" s="44"/>
      <c r="H13" s="44"/>
      <c r="I13" s="44"/>
      <c r="J13" s="44"/>
      <c r="K13" s="217"/>
      <c r="M13" s="47"/>
      <c r="N13" s="47"/>
      <c r="O13" s="47"/>
      <c r="P13" s="47"/>
    </row>
    <row r="14" spans="2:16" ht="25.5" customHeight="1" x14ac:dyDescent="0.25">
      <c r="B14" s="215"/>
      <c r="C14" s="42" t="s">
        <v>54</v>
      </c>
      <c r="D14" s="42" t="s">
        <v>55</v>
      </c>
      <c r="E14" s="42" t="s">
        <v>56</v>
      </c>
      <c r="F14" s="209"/>
      <c r="G14" s="388" t="s">
        <v>284</v>
      </c>
      <c r="H14" s="389"/>
      <c r="I14" s="388" t="s">
        <v>254</v>
      </c>
      <c r="J14" s="389"/>
      <c r="K14" s="57"/>
      <c r="M14" s="47"/>
      <c r="N14" s="47"/>
      <c r="O14" s="47"/>
      <c r="P14" s="47"/>
    </row>
    <row r="15" spans="2:16" x14ac:dyDescent="0.25">
      <c r="B15" s="215"/>
      <c r="C15" s="17"/>
      <c r="D15" s="17"/>
      <c r="E15" s="17"/>
      <c r="F15" s="17"/>
      <c r="G15" s="17"/>
      <c r="H15" s="17"/>
      <c r="I15" s="17"/>
      <c r="J15" s="17"/>
      <c r="K15" s="223"/>
      <c r="M15" s="47"/>
      <c r="N15" s="47"/>
      <c r="O15" s="47"/>
      <c r="P15" s="47"/>
    </row>
    <row r="16" spans="2:16" x14ac:dyDescent="0.25">
      <c r="B16" s="215"/>
      <c r="C16" s="48" t="s">
        <v>57</v>
      </c>
      <c r="D16" s="218" t="s">
        <v>59</v>
      </c>
      <c r="E16" s="219" t="s">
        <v>60</v>
      </c>
      <c r="F16" s="220"/>
      <c r="G16" s="195">
        <v>5691.22</v>
      </c>
      <c r="H16" s="222">
        <v>22565.69</v>
      </c>
      <c r="I16" s="195">
        <v>13355.86</v>
      </c>
      <c r="J16" s="222">
        <v>48294.79</v>
      </c>
      <c r="K16" s="223"/>
      <c r="M16" s="47"/>
      <c r="N16" s="47"/>
      <c r="O16" s="47"/>
      <c r="P16" s="47"/>
    </row>
    <row r="17" spans="2:16" x14ac:dyDescent="0.25">
      <c r="B17" s="215"/>
      <c r="C17" s="48" t="s">
        <v>58</v>
      </c>
      <c r="D17" s="218" t="s">
        <v>59</v>
      </c>
      <c r="E17" s="219" t="s">
        <v>60</v>
      </c>
      <c r="F17" s="220"/>
      <c r="G17" s="221"/>
      <c r="H17" s="222">
        <v>267582.65999999997</v>
      </c>
      <c r="I17" s="221"/>
      <c r="J17" s="222">
        <v>754508.74</v>
      </c>
      <c r="K17" s="223"/>
      <c r="M17" s="47"/>
      <c r="N17" s="47"/>
      <c r="O17" s="47"/>
      <c r="P17" s="47"/>
    </row>
    <row r="18" spans="2:16" x14ac:dyDescent="0.25">
      <c r="B18" s="215"/>
      <c r="C18" s="48" t="s">
        <v>57</v>
      </c>
      <c r="D18" s="218" t="s">
        <v>59</v>
      </c>
      <c r="E18" s="219" t="s">
        <v>61</v>
      </c>
      <c r="F18" s="220"/>
      <c r="G18" s="195">
        <v>3370.17</v>
      </c>
      <c r="H18" s="222">
        <v>13362.72</v>
      </c>
      <c r="I18" s="195">
        <v>884.64</v>
      </c>
      <c r="J18" s="222">
        <v>3198.86</v>
      </c>
      <c r="K18" s="223"/>
      <c r="M18" s="47"/>
      <c r="N18" s="47"/>
      <c r="O18" s="47"/>
      <c r="P18" s="47"/>
    </row>
    <row r="19" spans="2:16" x14ac:dyDescent="0.25">
      <c r="B19" s="215"/>
      <c r="C19" s="48" t="s">
        <v>58</v>
      </c>
      <c r="D19" s="218" t="s">
        <v>59</v>
      </c>
      <c r="E19" s="219" t="s">
        <v>61</v>
      </c>
      <c r="F19" s="220"/>
      <c r="G19" s="221"/>
      <c r="H19" s="222">
        <v>735157.83</v>
      </c>
      <c r="I19" s="221"/>
      <c r="J19" s="222">
        <v>270913.2</v>
      </c>
      <c r="K19" s="223"/>
      <c r="M19" s="47"/>
      <c r="N19" s="47"/>
      <c r="O19" s="47"/>
      <c r="P19" s="47"/>
    </row>
    <row r="20" spans="2:16" x14ac:dyDescent="0.25">
      <c r="B20" s="215"/>
      <c r="C20" s="48" t="s">
        <v>57</v>
      </c>
      <c r="D20" s="218" t="s">
        <v>59</v>
      </c>
      <c r="E20" s="219" t="s">
        <v>62</v>
      </c>
      <c r="F20" s="220"/>
      <c r="G20" s="195">
        <v>2676.14</v>
      </c>
      <c r="H20" s="222">
        <v>10610.9</v>
      </c>
      <c r="I20" s="195">
        <v>1539.8</v>
      </c>
      <c r="J20" s="222">
        <v>5567.92</v>
      </c>
      <c r="K20" s="223"/>
      <c r="M20" s="47"/>
      <c r="N20" s="47"/>
      <c r="O20" s="47"/>
      <c r="P20" s="47"/>
    </row>
    <row r="21" spans="2:16" x14ac:dyDescent="0.25">
      <c r="B21" s="215"/>
      <c r="C21" s="48" t="s">
        <v>58</v>
      </c>
      <c r="D21" s="218" t="s">
        <v>59</v>
      </c>
      <c r="E21" s="219" t="s">
        <v>62</v>
      </c>
      <c r="F21" s="220"/>
      <c r="G21" s="195"/>
      <c r="H21" s="222">
        <v>9760.85</v>
      </c>
      <c r="I21" s="195"/>
      <c r="J21" s="222">
        <v>8993.17</v>
      </c>
      <c r="K21" s="223"/>
      <c r="M21" s="47"/>
      <c r="N21" s="47"/>
      <c r="O21" s="47"/>
      <c r="P21" s="47"/>
    </row>
    <row r="22" spans="2:16" x14ac:dyDescent="0.25">
      <c r="B22" s="215"/>
      <c r="C22" s="48" t="s">
        <v>58</v>
      </c>
      <c r="D22" s="218" t="s">
        <v>59</v>
      </c>
      <c r="E22" s="219" t="s">
        <v>255</v>
      </c>
      <c r="F22" s="220"/>
      <c r="G22" s="195"/>
      <c r="H22" s="222">
        <v>73420.800000000003</v>
      </c>
      <c r="I22" s="195"/>
      <c r="J22" s="222">
        <v>17819.75</v>
      </c>
      <c r="K22" s="223"/>
      <c r="M22" s="47"/>
      <c r="N22" s="47"/>
      <c r="O22" s="47"/>
      <c r="P22" s="47"/>
    </row>
    <row r="23" spans="2:16" x14ac:dyDescent="0.25">
      <c r="B23" s="215"/>
      <c r="C23" s="48" t="s">
        <v>58</v>
      </c>
      <c r="D23" s="218" t="s">
        <v>63</v>
      </c>
      <c r="E23" s="219"/>
      <c r="F23" s="220"/>
      <c r="G23" s="221"/>
      <c r="H23" s="222">
        <v>3713.64</v>
      </c>
      <c r="I23" s="221"/>
      <c r="J23" s="222">
        <v>1091.23</v>
      </c>
      <c r="K23" s="223"/>
      <c r="M23" s="47"/>
      <c r="N23" s="47"/>
      <c r="O23" s="47"/>
      <c r="P23" s="47"/>
    </row>
    <row r="24" spans="2:16" hidden="1" x14ac:dyDescent="0.25">
      <c r="B24" s="215"/>
      <c r="C24" s="48" t="s">
        <v>58</v>
      </c>
      <c r="D24" s="218" t="s">
        <v>64</v>
      </c>
      <c r="E24" s="219"/>
      <c r="F24" s="220"/>
      <c r="G24" s="221"/>
      <c r="H24" s="221"/>
      <c r="I24" s="221"/>
      <c r="J24" s="221"/>
      <c r="K24" s="223"/>
      <c r="M24" s="47"/>
      <c r="N24" s="47"/>
      <c r="O24" s="47"/>
      <c r="P24" s="47"/>
    </row>
    <row r="25" spans="2:16" hidden="1" x14ac:dyDescent="0.25">
      <c r="B25" s="215"/>
      <c r="C25" s="48" t="s">
        <v>58</v>
      </c>
      <c r="D25" s="218" t="s">
        <v>65</v>
      </c>
      <c r="E25" s="219"/>
      <c r="F25" s="220"/>
      <c r="G25" s="221"/>
      <c r="H25" s="221"/>
      <c r="I25" s="221"/>
      <c r="J25" s="221"/>
      <c r="K25" s="223"/>
      <c r="M25" s="47"/>
      <c r="N25" s="47"/>
      <c r="O25" s="47"/>
      <c r="P25" s="47"/>
    </row>
    <row r="26" spans="2:16" hidden="1" x14ac:dyDescent="0.25">
      <c r="B26" s="215"/>
      <c r="C26" s="48" t="s">
        <v>58</v>
      </c>
      <c r="D26" s="218" t="s">
        <v>166</v>
      </c>
      <c r="E26" s="219"/>
      <c r="F26" s="220"/>
      <c r="G26" s="221"/>
      <c r="H26" s="222"/>
      <c r="I26" s="221"/>
      <c r="J26" s="222"/>
      <c r="K26" s="223"/>
      <c r="M26" s="47"/>
      <c r="N26" s="47"/>
      <c r="O26" s="47"/>
      <c r="P26" s="47"/>
    </row>
    <row r="27" spans="2:16" x14ac:dyDescent="0.25">
      <c r="B27" s="224"/>
      <c r="C27" s="225"/>
      <c r="D27" s="226"/>
      <c r="E27" s="226"/>
      <c r="F27" s="226"/>
      <c r="G27" s="226"/>
      <c r="H27" s="226"/>
      <c r="I27" s="226"/>
      <c r="J27" s="226"/>
      <c r="K27" s="227"/>
      <c r="M27" s="47"/>
      <c r="N27" s="47"/>
      <c r="O27" s="47"/>
      <c r="P27" s="47"/>
    </row>
    <row r="28" spans="2:16" x14ac:dyDescent="0.25">
      <c r="B28" s="228"/>
      <c r="C28" s="228"/>
      <c r="D28" s="228"/>
      <c r="E28" s="228"/>
      <c r="F28" s="228"/>
      <c r="G28" s="193">
        <f>SUM(G16:G27)</f>
        <v>11737.529999999999</v>
      </c>
      <c r="H28" s="194">
        <f>H16+H18+H20</f>
        <v>46539.31</v>
      </c>
      <c r="I28" s="193">
        <f>SUM(I16:I27)</f>
        <v>15780.3</v>
      </c>
      <c r="J28" s="194">
        <f>J16+J18+J20</f>
        <v>57061.57</v>
      </c>
      <c r="K28" s="228"/>
      <c r="M28" s="47"/>
      <c r="N28" s="47"/>
      <c r="O28" s="47"/>
      <c r="P28" s="47"/>
    </row>
    <row r="29" spans="2:16" x14ac:dyDescent="0.25">
      <c r="B29" s="228"/>
      <c r="C29" s="228"/>
      <c r="D29" s="228"/>
      <c r="E29" s="228"/>
      <c r="F29" s="228"/>
      <c r="G29" s="194"/>
      <c r="H29" s="194">
        <f>SUM(H15:H26)</f>
        <v>1136175.0899999999</v>
      </c>
      <c r="I29" s="194"/>
      <c r="J29" s="194">
        <f>SUM(J15:J26)</f>
        <v>1110387.6599999999</v>
      </c>
      <c r="K29" s="228"/>
      <c r="M29" s="47"/>
      <c r="N29" s="47"/>
      <c r="O29" s="47"/>
      <c r="P29" s="47"/>
    </row>
    <row r="30" spans="2:16" ht="7.5" customHeight="1" x14ac:dyDescent="0.25">
      <c r="B30" s="228"/>
      <c r="C30" s="228"/>
      <c r="D30" s="228"/>
      <c r="E30" s="228"/>
      <c r="F30" s="228"/>
      <c r="G30" s="194"/>
      <c r="H30" s="194"/>
      <c r="I30" s="194"/>
      <c r="J30" s="194"/>
      <c r="K30" s="228"/>
      <c r="M30" s="47"/>
      <c r="N30" s="47"/>
      <c r="O30" s="47"/>
      <c r="P30" s="47"/>
    </row>
    <row r="31" spans="2:16" ht="15.95" customHeight="1" x14ac:dyDescent="0.25">
      <c r="B31" s="390" t="s">
        <v>283</v>
      </c>
      <c r="C31" s="390"/>
      <c r="D31" s="390"/>
      <c r="E31" s="390"/>
      <c r="F31" s="390"/>
      <c r="G31" s="390"/>
      <c r="H31" s="390"/>
      <c r="I31" s="390"/>
      <c r="J31" s="390"/>
      <c r="K31" s="390"/>
    </row>
    <row r="32" spans="2:16" ht="15.95" customHeight="1" x14ac:dyDescent="0.25">
      <c r="B32" s="390"/>
      <c r="C32" s="390"/>
      <c r="D32" s="390"/>
      <c r="E32" s="390"/>
      <c r="F32" s="390"/>
      <c r="G32" s="390"/>
      <c r="H32" s="390"/>
      <c r="I32" s="390"/>
      <c r="J32" s="390"/>
      <c r="K32" s="390"/>
    </row>
    <row r="33" spans="2:11" ht="15.95" customHeight="1" x14ac:dyDescent="0.25">
      <c r="B33" s="390"/>
      <c r="C33" s="390"/>
      <c r="D33" s="390"/>
      <c r="E33" s="390"/>
      <c r="F33" s="390"/>
      <c r="G33" s="390"/>
      <c r="H33" s="390"/>
      <c r="I33" s="390"/>
      <c r="J33" s="390"/>
      <c r="K33" s="390"/>
    </row>
    <row r="34" spans="2:11" ht="4.5" customHeight="1" x14ac:dyDescent="0.25">
      <c r="B34" s="390"/>
      <c r="C34" s="390"/>
      <c r="D34" s="390"/>
      <c r="E34" s="390"/>
      <c r="F34" s="390"/>
      <c r="G34" s="390"/>
      <c r="H34" s="390"/>
      <c r="I34" s="390"/>
      <c r="J34" s="390"/>
      <c r="K34" s="390"/>
    </row>
    <row r="35" spans="2:11" ht="15.75" hidden="1" customHeight="1" x14ac:dyDescent="0.25">
      <c r="B35" s="390"/>
      <c r="C35" s="390"/>
      <c r="D35" s="390"/>
      <c r="E35" s="390"/>
      <c r="F35" s="390"/>
      <c r="G35" s="390"/>
      <c r="H35" s="390"/>
      <c r="I35" s="390"/>
      <c r="J35" s="390"/>
      <c r="K35" s="390"/>
    </row>
  </sheetData>
  <mergeCells count="5">
    <mergeCell ref="E2:K3"/>
    <mergeCell ref="C6:E6"/>
    <mergeCell ref="G14:H14"/>
    <mergeCell ref="B31:K35"/>
    <mergeCell ref="I14:J14"/>
  </mergeCells>
  <pageMargins left="0.7" right="0.7" top="0.75" bottom="0.75" header="0.3" footer="0.3"/>
  <pageSetup paperSize="9" orientation="portrait" horizontalDpi="0" verticalDpi="0" r:id="rId1"/>
  <ignoredErrors>
    <ignoredError sqref="H28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17"/>
  <sheetViews>
    <sheetView zoomScale="80" zoomScaleNormal="80" workbookViewId="0">
      <selection activeCell="O9" sqref="O9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140625" style="40" customWidth="1"/>
    <col min="4" max="4" width="49.7109375" style="40" customWidth="1"/>
    <col min="5" max="7" width="19.85546875" style="40" customWidth="1"/>
    <col min="8" max="8" width="17" style="40" customWidth="1"/>
    <col min="9" max="9" width="6.42578125" style="40" hidden="1" customWidth="1"/>
    <col min="10" max="10" width="17" style="40" hidden="1" customWidth="1"/>
    <col min="11" max="11" width="2.7109375" style="40" hidden="1" customWidth="1"/>
    <col min="12" max="16384" width="11.42578125" style="40"/>
  </cols>
  <sheetData>
    <row r="1" spans="2:16" ht="28.5" customHeight="1" x14ac:dyDescent="0.25"/>
    <row r="2" spans="2:16" x14ac:dyDescent="0.25">
      <c r="B2" s="53"/>
      <c r="C2" s="54"/>
      <c r="D2" s="54"/>
      <c r="E2" s="391" t="s">
        <v>66</v>
      </c>
      <c r="F2" s="391"/>
      <c r="G2" s="391"/>
      <c r="H2" s="391"/>
      <c r="I2" s="391"/>
      <c r="J2" s="391"/>
      <c r="K2" s="392"/>
    </row>
    <row r="3" spans="2:16" ht="46.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6.5" thickTop="1" x14ac:dyDescent="0.25">
      <c r="B5" s="55"/>
      <c r="C5" s="395"/>
      <c r="D5" s="395"/>
      <c r="E5" s="395"/>
      <c r="F5" s="206"/>
      <c r="G5" s="45"/>
      <c r="H5" s="45"/>
      <c r="I5" s="43"/>
      <c r="J5" s="11"/>
      <c r="K5" s="56"/>
    </row>
    <row r="6" spans="2:16" ht="18.75" x14ac:dyDescent="0.3">
      <c r="B6" s="55"/>
      <c r="C6" s="11"/>
      <c r="D6" s="11"/>
      <c r="E6" s="46">
        <v>2021</v>
      </c>
      <c r="F6" s="46">
        <v>2020</v>
      </c>
      <c r="G6" s="46"/>
      <c r="H6" s="46"/>
      <c r="I6" s="11"/>
      <c r="J6" s="11"/>
      <c r="K6" s="56"/>
    </row>
    <row r="7" spans="2:16" ht="23.45" customHeight="1" x14ac:dyDescent="0.3">
      <c r="B7" s="55"/>
      <c r="C7" s="182" t="s">
        <v>246</v>
      </c>
      <c r="D7" s="14"/>
      <c r="E7" s="44">
        <v>20058</v>
      </c>
      <c r="F7" s="44">
        <v>21775.5</v>
      </c>
      <c r="G7" s="44"/>
      <c r="H7" s="11"/>
      <c r="I7" s="11"/>
      <c r="J7" s="11"/>
      <c r="K7" s="56"/>
    </row>
    <row r="8" spans="2:16" ht="10.5" customHeight="1" x14ac:dyDescent="0.3">
      <c r="B8" s="55"/>
      <c r="C8" s="182"/>
      <c r="D8" s="14"/>
      <c r="E8" s="44"/>
      <c r="F8" s="44"/>
      <c r="G8" s="196"/>
      <c r="H8" s="11"/>
      <c r="I8" s="11"/>
      <c r="J8" s="11"/>
      <c r="K8" s="56"/>
      <c r="M8" s="47"/>
      <c r="N8" s="47"/>
      <c r="O8" s="47"/>
      <c r="P8" s="47"/>
    </row>
    <row r="9" spans="2:16" ht="27" customHeight="1" x14ac:dyDescent="0.3">
      <c r="B9" s="55"/>
      <c r="C9" s="14"/>
      <c r="D9" s="14"/>
      <c r="E9" s="339">
        <f>E7+E8</f>
        <v>20058</v>
      </c>
      <c r="F9" s="339">
        <f>F7+F8</f>
        <v>21775.5</v>
      </c>
      <c r="G9" s="196"/>
      <c r="H9" s="11"/>
      <c r="I9" s="11"/>
      <c r="J9" s="11"/>
      <c r="K9" s="56"/>
      <c r="M9" s="47"/>
      <c r="N9" s="47"/>
      <c r="O9" s="47"/>
      <c r="P9" s="47"/>
    </row>
    <row r="10" spans="2:16" x14ac:dyDescent="0.25">
      <c r="B10" s="55"/>
      <c r="C10" s="14"/>
      <c r="D10" s="14"/>
      <c r="E10" s="44"/>
      <c r="F10" s="44"/>
      <c r="G10" s="44"/>
      <c r="H10" s="44"/>
      <c r="I10" s="11"/>
      <c r="J10" s="11"/>
      <c r="K10" s="56"/>
      <c r="M10" s="47"/>
      <c r="N10" s="47"/>
      <c r="O10" s="47"/>
      <c r="P10" s="47"/>
    </row>
    <row r="12" spans="2:16" x14ac:dyDescent="0.25">
      <c r="B12" s="396" t="s">
        <v>285</v>
      </c>
      <c r="C12" s="396"/>
      <c r="D12" s="396"/>
      <c r="E12" s="396"/>
      <c r="F12" s="396"/>
      <c r="G12" s="396"/>
      <c r="H12" s="396"/>
      <c r="I12" s="396"/>
      <c r="J12" s="396"/>
      <c r="K12" s="396"/>
    </row>
    <row r="13" spans="2:16" x14ac:dyDescent="0.25">
      <c r="B13" s="396"/>
      <c r="C13" s="396"/>
      <c r="D13" s="396"/>
      <c r="E13" s="396"/>
      <c r="F13" s="396"/>
      <c r="G13" s="396"/>
      <c r="H13" s="396"/>
      <c r="I13" s="396"/>
      <c r="J13" s="396"/>
      <c r="K13" s="396"/>
    </row>
    <row r="14" spans="2:16" x14ac:dyDescent="0.25">
      <c r="B14" s="396"/>
      <c r="C14" s="396"/>
      <c r="D14" s="396"/>
      <c r="E14" s="396"/>
      <c r="F14" s="396"/>
      <c r="G14" s="396"/>
      <c r="H14" s="396"/>
      <c r="I14" s="396"/>
      <c r="J14" s="396"/>
      <c r="K14" s="396"/>
    </row>
    <row r="15" spans="2:16" x14ac:dyDescent="0.25">
      <c r="B15" s="396"/>
      <c r="C15" s="396"/>
      <c r="D15" s="396"/>
      <c r="E15" s="396"/>
      <c r="F15" s="396"/>
      <c r="G15" s="396"/>
      <c r="H15" s="396"/>
      <c r="I15" s="396"/>
      <c r="J15" s="396"/>
      <c r="K15" s="396"/>
    </row>
    <row r="16" spans="2:16" ht="7.15" customHeight="1" x14ac:dyDescent="0.25">
      <c r="B16" s="396"/>
      <c r="C16" s="396"/>
      <c r="D16" s="396"/>
      <c r="E16" s="396"/>
      <c r="F16" s="396"/>
      <c r="G16" s="396"/>
      <c r="H16" s="396"/>
      <c r="I16" s="396"/>
      <c r="J16" s="396"/>
      <c r="K16" s="396"/>
    </row>
    <row r="17" spans="2:11" ht="24.6" hidden="1" customHeight="1" x14ac:dyDescent="0.25">
      <c r="B17" s="396"/>
      <c r="C17" s="396"/>
      <c r="D17" s="396"/>
      <c r="E17" s="396"/>
      <c r="F17" s="396"/>
      <c r="G17" s="396"/>
      <c r="H17" s="396"/>
      <c r="I17" s="396"/>
      <c r="J17" s="396"/>
      <c r="K17" s="396"/>
    </row>
  </sheetData>
  <mergeCells count="3">
    <mergeCell ref="E2:K3"/>
    <mergeCell ref="C5:E5"/>
    <mergeCell ref="B12:K1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1"/>
  <sheetViews>
    <sheetView zoomScale="80" zoomScaleNormal="80" workbookViewId="0">
      <selection activeCell="L24" sqref="L24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140625" style="40" customWidth="1"/>
    <col min="4" max="4" width="35.42578125" style="40" customWidth="1"/>
    <col min="5" max="8" width="19.85546875" style="40" customWidth="1"/>
    <col min="9" max="9" width="16" style="40" customWidth="1"/>
    <col min="10" max="10" width="10.7109375" style="40" customWidth="1"/>
    <col min="11" max="11" width="2.7109375" style="40" hidden="1" customWidth="1"/>
    <col min="12" max="16384" width="11.42578125" style="40"/>
  </cols>
  <sheetData>
    <row r="1" spans="2:16" ht="6.75" customHeight="1" x14ac:dyDescent="0.25"/>
    <row r="2" spans="2:16" x14ac:dyDescent="0.25">
      <c r="B2" s="53"/>
      <c r="C2" s="54"/>
      <c r="D2" s="54"/>
      <c r="E2" s="391" t="s">
        <v>67</v>
      </c>
      <c r="F2" s="391"/>
      <c r="G2" s="391"/>
      <c r="H2" s="391"/>
      <c r="I2" s="391"/>
      <c r="J2" s="391"/>
      <c r="K2" s="392"/>
    </row>
    <row r="3" spans="2:16" ht="51.75" customHeight="1" thickBot="1" x14ac:dyDescent="0.3">
      <c r="B3" s="55"/>
      <c r="C3" s="41"/>
      <c r="D3" s="41"/>
      <c r="E3" s="393"/>
      <c r="F3" s="393"/>
      <c r="G3" s="393"/>
      <c r="H3" s="393"/>
      <c r="I3" s="393"/>
      <c r="J3" s="393"/>
      <c r="K3" s="394"/>
    </row>
    <row r="4" spans="2:16" ht="8.25" customHeight="1" thickTop="1" thickBot="1" x14ac:dyDescent="0.3">
      <c r="B4" s="61"/>
      <c r="C4" s="62"/>
      <c r="D4" s="62"/>
      <c r="E4" s="62"/>
      <c r="F4" s="62"/>
      <c r="G4" s="62"/>
      <c r="H4" s="62"/>
      <c r="I4" s="62"/>
      <c r="J4" s="62"/>
      <c r="K4" s="63"/>
    </row>
    <row r="5" spans="2:16" ht="15.75" thickTop="1" x14ac:dyDescent="0.25">
      <c r="B5" s="55"/>
      <c r="C5" s="11"/>
      <c r="D5" s="11"/>
      <c r="E5" s="11"/>
      <c r="F5" s="11"/>
      <c r="G5" s="11"/>
      <c r="H5" s="11"/>
      <c r="I5" s="11"/>
      <c r="J5" s="11"/>
      <c r="K5" s="56"/>
    </row>
    <row r="6" spans="2:16" ht="6" customHeight="1" x14ac:dyDescent="0.25">
      <c r="B6" s="55"/>
      <c r="C6" s="45"/>
      <c r="D6" s="45"/>
      <c r="E6" s="11"/>
      <c r="F6" s="206"/>
      <c r="G6" s="45"/>
      <c r="H6" s="45"/>
      <c r="I6" s="43"/>
      <c r="J6" s="11"/>
      <c r="K6" s="56"/>
    </row>
    <row r="7" spans="2:16" ht="18.75" x14ac:dyDescent="0.3">
      <c r="B7" s="55"/>
      <c r="C7" s="67"/>
      <c r="D7" s="11"/>
      <c r="E7" s="11"/>
      <c r="F7" s="46">
        <v>2021</v>
      </c>
      <c r="G7" s="46">
        <v>2020</v>
      </c>
      <c r="H7" s="46"/>
      <c r="I7" s="11"/>
      <c r="J7" s="11"/>
      <c r="K7" s="56"/>
    </row>
    <row r="8" spans="2:16" ht="16.5" x14ac:dyDescent="0.3">
      <c r="B8" s="55"/>
      <c r="C8" s="198" t="s">
        <v>238</v>
      </c>
      <c r="D8" s="199"/>
      <c r="E8" s="11"/>
      <c r="F8" s="244"/>
      <c r="G8" s="244"/>
      <c r="H8" s="11"/>
      <c r="I8" s="11"/>
      <c r="J8" s="11"/>
      <c r="K8" s="56"/>
      <c r="M8" s="47"/>
      <c r="N8" s="47"/>
      <c r="O8" s="47"/>
      <c r="P8" s="47"/>
    </row>
    <row r="9" spans="2:16" ht="16.5" x14ac:dyDescent="0.3">
      <c r="B9" s="55"/>
      <c r="C9" s="49" t="s">
        <v>286</v>
      </c>
      <c r="D9" s="199"/>
      <c r="E9" s="11"/>
      <c r="F9" s="244">
        <v>570</v>
      </c>
      <c r="G9" s="244">
        <v>194.5</v>
      </c>
      <c r="H9" s="11"/>
      <c r="I9" s="11"/>
      <c r="J9" s="11"/>
      <c r="K9" s="56"/>
      <c r="M9" s="47"/>
      <c r="N9" s="47"/>
      <c r="O9" s="47"/>
      <c r="P9" s="47"/>
    </row>
    <row r="10" spans="2:16" ht="16.5" x14ac:dyDescent="0.3">
      <c r="B10" s="55"/>
      <c r="C10" s="49" t="s">
        <v>287</v>
      </c>
      <c r="D10" s="199"/>
      <c r="E10" s="11"/>
      <c r="F10" s="244">
        <v>834</v>
      </c>
      <c r="G10" s="244">
        <v>16219.13</v>
      </c>
      <c r="H10" s="11"/>
      <c r="I10" s="11"/>
      <c r="J10" s="11"/>
      <c r="K10" s="56"/>
      <c r="M10" s="47"/>
      <c r="N10" s="47"/>
      <c r="O10" s="47"/>
      <c r="P10" s="47"/>
    </row>
    <row r="11" spans="2:16" ht="15.75" x14ac:dyDescent="0.25">
      <c r="B11" s="55"/>
      <c r="C11" s="67" t="s">
        <v>288</v>
      </c>
      <c r="D11" s="14"/>
      <c r="E11" s="11"/>
      <c r="F11" s="245">
        <v>108.34</v>
      </c>
      <c r="G11" s="245"/>
      <c r="H11" s="11"/>
      <c r="I11" s="11"/>
      <c r="J11" s="11"/>
      <c r="K11" s="56"/>
      <c r="M11" s="47"/>
      <c r="N11" s="47"/>
      <c r="O11" s="47"/>
      <c r="P11" s="47"/>
    </row>
    <row r="12" spans="2:16" ht="18.75" x14ac:dyDescent="0.3">
      <c r="B12" s="55"/>
      <c r="C12" s="14"/>
      <c r="D12" s="14"/>
      <c r="E12" s="11"/>
      <c r="F12" s="339">
        <f>SUM(F9:F11)</f>
        <v>1512.34</v>
      </c>
      <c r="G12" s="339">
        <f>SUM(G8:G10)</f>
        <v>16413.629999999997</v>
      </c>
      <c r="H12" s="11"/>
      <c r="I12" s="11"/>
      <c r="J12" s="11"/>
      <c r="K12" s="56"/>
      <c r="M12" s="47"/>
      <c r="N12" s="47"/>
      <c r="O12" s="47"/>
      <c r="P12" s="47"/>
    </row>
    <row r="13" spans="2:16" x14ac:dyDescent="0.25">
      <c r="B13" s="55"/>
      <c r="C13" s="14"/>
      <c r="D13" s="14"/>
      <c r="E13" s="11"/>
      <c r="F13" s="44"/>
      <c r="G13" s="69"/>
      <c r="H13" s="44"/>
      <c r="I13" s="11"/>
      <c r="J13" s="11"/>
      <c r="K13" s="56"/>
      <c r="M13" s="47"/>
      <c r="N13" s="47"/>
      <c r="O13" s="47"/>
      <c r="P13" s="47"/>
    </row>
    <row r="14" spans="2:16" ht="9" customHeight="1" x14ac:dyDescent="0.25">
      <c r="B14" s="58"/>
      <c r="C14" s="59"/>
      <c r="D14" s="59"/>
      <c r="E14" s="59"/>
      <c r="F14" s="59"/>
      <c r="G14" s="69"/>
      <c r="H14" s="59"/>
      <c r="I14" s="59"/>
      <c r="J14" s="59"/>
      <c r="K14" s="60"/>
      <c r="M14" s="47"/>
      <c r="N14" s="47"/>
      <c r="O14" s="47"/>
      <c r="P14" s="47"/>
    </row>
    <row r="15" spans="2:16" x14ac:dyDescent="0.25">
      <c r="M15" s="47"/>
      <c r="N15" s="47"/>
      <c r="O15" s="47"/>
      <c r="P15" s="47"/>
    </row>
    <row r="17" spans="2:11" x14ac:dyDescent="0.25">
      <c r="B17" s="396" t="s">
        <v>330</v>
      </c>
      <c r="C17" s="397"/>
      <c r="D17" s="397"/>
      <c r="E17" s="397"/>
      <c r="F17" s="397"/>
      <c r="G17" s="397"/>
      <c r="H17" s="397"/>
      <c r="I17" s="397"/>
      <c r="J17" s="397"/>
      <c r="K17" s="397"/>
    </row>
    <row r="18" spans="2:11" x14ac:dyDescent="0.25">
      <c r="B18" s="397"/>
      <c r="C18" s="397"/>
      <c r="D18" s="397"/>
      <c r="E18" s="397"/>
      <c r="F18" s="397"/>
      <c r="G18" s="397"/>
      <c r="H18" s="397"/>
      <c r="I18" s="397"/>
      <c r="J18" s="397"/>
      <c r="K18" s="397"/>
    </row>
    <row r="19" spans="2:11" x14ac:dyDescent="0.25">
      <c r="B19" s="397"/>
      <c r="C19" s="397"/>
      <c r="D19" s="397"/>
      <c r="E19" s="397"/>
      <c r="F19" s="397"/>
      <c r="G19" s="397"/>
      <c r="H19" s="397"/>
      <c r="I19" s="397"/>
      <c r="J19" s="397"/>
      <c r="K19" s="397"/>
    </row>
    <row r="20" spans="2:11" x14ac:dyDescent="0.25">
      <c r="B20" s="397"/>
      <c r="C20" s="397"/>
      <c r="D20" s="397"/>
      <c r="E20" s="397"/>
      <c r="F20" s="397"/>
      <c r="G20" s="397"/>
      <c r="H20" s="397"/>
      <c r="I20" s="397"/>
      <c r="J20" s="397"/>
      <c r="K20" s="397"/>
    </row>
    <row r="21" spans="2:11" hidden="1" x14ac:dyDescent="0.25">
      <c r="B21" s="397"/>
      <c r="C21" s="397"/>
      <c r="D21" s="397"/>
      <c r="E21" s="397"/>
      <c r="F21" s="397"/>
      <c r="G21" s="397"/>
      <c r="H21" s="397"/>
      <c r="I21" s="397"/>
      <c r="J21" s="397"/>
      <c r="K21" s="397"/>
    </row>
  </sheetData>
  <mergeCells count="2">
    <mergeCell ref="E2:K3"/>
    <mergeCell ref="B17:K2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M23"/>
  <sheetViews>
    <sheetView zoomScale="80" zoomScaleNormal="80" workbookViewId="0">
      <selection activeCell="B16" sqref="B16:H23"/>
    </sheetView>
  </sheetViews>
  <sheetFormatPr baseColWidth="10" defaultColWidth="11.42578125" defaultRowHeight="15" x14ac:dyDescent="0.25"/>
  <cols>
    <col min="1" max="1" width="2.85546875" style="40" customWidth="1"/>
    <col min="2" max="2" width="3.140625" style="40" customWidth="1"/>
    <col min="3" max="3" width="14.140625" style="40" customWidth="1"/>
    <col min="4" max="4" width="57" style="40" customWidth="1"/>
    <col min="5" max="7" width="19.85546875" style="40" customWidth="1"/>
    <col min="8" max="8" width="2.7109375" style="40" customWidth="1"/>
    <col min="9" max="16384" width="11.42578125" style="40"/>
  </cols>
  <sheetData>
    <row r="1" spans="2:13" ht="6.75" customHeight="1" x14ac:dyDescent="0.25"/>
    <row r="2" spans="2:13" ht="15" customHeight="1" x14ac:dyDescent="0.25">
      <c r="B2" s="53"/>
      <c r="C2" s="54"/>
      <c r="D2" s="391" t="s">
        <v>68</v>
      </c>
      <c r="E2" s="391"/>
      <c r="F2" s="391"/>
      <c r="G2" s="391"/>
      <c r="H2" s="392"/>
    </row>
    <row r="3" spans="2:13" ht="57" customHeight="1" thickBot="1" x14ac:dyDescent="0.3">
      <c r="B3" s="55"/>
      <c r="C3" s="41"/>
      <c r="D3" s="393"/>
      <c r="E3" s="393"/>
      <c r="F3" s="393"/>
      <c r="G3" s="393"/>
      <c r="H3" s="394"/>
    </row>
    <row r="4" spans="2:13" ht="8.25" customHeight="1" thickTop="1" thickBot="1" x14ac:dyDescent="0.3">
      <c r="B4" s="61"/>
      <c r="C4" s="62"/>
      <c r="D4" s="62"/>
      <c r="E4" s="62"/>
      <c r="F4" s="62"/>
      <c r="G4" s="62"/>
      <c r="H4" s="63"/>
    </row>
    <row r="5" spans="2:13" ht="12.75" customHeight="1" thickTop="1" x14ac:dyDescent="0.25">
      <c r="B5" s="55"/>
      <c r="C5" s="11"/>
      <c r="D5" s="11"/>
      <c r="E5" s="11"/>
      <c r="F5" s="11"/>
      <c r="G5" s="11"/>
      <c r="H5" s="56"/>
    </row>
    <row r="6" spans="2:13" ht="3.75" hidden="1" customHeight="1" x14ac:dyDescent="0.25">
      <c r="B6" s="55"/>
      <c r="C6" s="395"/>
      <c r="D6" s="395"/>
      <c r="E6" s="395"/>
      <c r="F6" s="206"/>
      <c r="G6" s="45"/>
      <c r="H6" s="56"/>
    </row>
    <row r="7" spans="2:13" ht="6" hidden="1" customHeight="1" x14ac:dyDescent="0.25">
      <c r="B7" s="55"/>
      <c r="C7" s="45"/>
      <c r="D7" s="45"/>
      <c r="E7" s="45"/>
      <c r="F7" s="206"/>
      <c r="G7" s="45"/>
      <c r="H7" s="56"/>
    </row>
    <row r="8" spans="2:13" ht="18.75" x14ac:dyDescent="0.3">
      <c r="B8" s="55"/>
      <c r="C8" s="11"/>
      <c r="D8" s="11"/>
      <c r="E8" s="46">
        <v>2021</v>
      </c>
      <c r="F8" s="46">
        <v>2020</v>
      </c>
      <c r="G8" s="46"/>
      <c r="H8" s="56"/>
    </row>
    <row r="9" spans="2:13" ht="16.5" x14ac:dyDescent="0.3">
      <c r="B9" s="55"/>
      <c r="C9" s="183" t="s">
        <v>168</v>
      </c>
      <c r="D9" s="14"/>
      <c r="E9" s="44"/>
      <c r="F9" s="44"/>
      <c r="G9" s="44"/>
      <c r="H9" s="56"/>
    </row>
    <row r="10" spans="2:13" x14ac:dyDescent="0.25">
      <c r="B10" s="55"/>
      <c r="C10" s="184" t="s">
        <v>289</v>
      </c>
      <c r="D10" s="14"/>
      <c r="E10" s="44">
        <v>125.4</v>
      </c>
      <c r="F10" s="44">
        <v>1483</v>
      </c>
      <c r="G10" s="44"/>
      <c r="H10" s="56"/>
      <c r="J10" s="47"/>
      <c r="K10" s="47"/>
      <c r="L10" s="47"/>
      <c r="M10" s="47"/>
    </row>
    <row r="11" spans="2:13" x14ac:dyDescent="0.25">
      <c r="B11" s="55"/>
      <c r="C11" s="184" t="s">
        <v>290</v>
      </c>
      <c r="D11" s="14"/>
      <c r="E11" s="71">
        <v>368.7</v>
      </c>
      <c r="F11" s="71"/>
      <c r="G11" s="44"/>
      <c r="H11" s="56"/>
      <c r="J11" s="47"/>
      <c r="K11" s="47"/>
      <c r="L11" s="47"/>
      <c r="M11" s="47"/>
    </row>
    <row r="12" spans="2:13" ht="18.75" x14ac:dyDescent="0.3">
      <c r="B12" s="55"/>
      <c r="C12" s="14"/>
      <c r="D12" s="14"/>
      <c r="E12" s="339">
        <f>SUM(E10:E11)</f>
        <v>494.1</v>
      </c>
      <c r="F12" s="339">
        <f>SUM(F10:F11)</f>
        <v>1483</v>
      </c>
      <c r="G12" s="44"/>
      <c r="H12" s="56"/>
      <c r="J12" s="47"/>
      <c r="K12" s="47"/>
      <c r="L12" s="47"/>
      <c r="M12" s="47"/>
    </row>
    <row r="13" spans="2:13" x14ac:dyDescent="0.25">
      <c r="B13" s="55"/>
      <c r="C13" s="14"/>
      <c r="D13" s="14"/>
      <c r="E13" s="44"/>
      <c r="F13" s="44"/>
      <c r="G13" s="44"/>
      <c r="H13" s="56"/>
      <c r="J13" s="47"/>
      <c r="K13" s="47"/>
      <c r="L13" s="47"/>
      <c r="M13" s="47"/>
    </row>
    <row r="14" spans="2:13" x14ac:dyDescent="0.25">
      <c r="J14" s="47"/>
      <c r="K14" s="47"/>
      <c r="L14" s="47"/>
      <c r="M14" s="47"/>
    </row>
    <row r="16" spans="2:13" x14ac:dyDescent="0.25">
      <c r="B16" s="396" t="s">
        <v>291</v>
      </c>
      <c r="C16" s="397"/>
      <c r="D16" s="397"/>
      <c r="E16" s="397"/>
      <c r="F16" s="397"/>
      <c r="G16" s="397"/>
      <c r="H16" s="397"/>
    </row>
    <row r="17" spans="2:8" x14ac:dyDescent="0.25">
      <c r="B17" s="396"/>
      <c r="C17" s="397"/>
      <c r="D17" s="397"/>
      <c r="E17" s="397"/>
      <c r="F17" s="397"/>
      <c r="G17" s="397"/>
      <c r="H17" s="397"/>
    </row>
    <row r="18" spans="2:8" ht="8.25" customHeight="1" x14ac:dyDescent="0.25">
      <c r="B18" s="397"/>
      <c r="C18" s="397"/>
      <c r="D18" s="397"/>
      <c r="E18" s="397"/>
      <c r="F18" s="397"/>
      <c r="G18" s="397"/>
      <c r="H18" s="397"/>
    </row>
    <row r="19" spans="2:8" hidden="1" x14ac:dyDescent="0.25">
      <c r="B19" s="397"/>
      <c r="C19" s="397"/>
      <c r="D19" s="397"/>
      <c r="E19" s="397"/>
      <c r="F19" s="397"/>
      <c r="G19" s="397"/>
      <c r="H19" s="397"/>
    </row>
    <row r="20" spans="2:8" hidden="1" x14ac:dyDescent="0.25">
      <c r="B20" s="397"/>
      <c r="C20" s="397"/>
      <c r="D20" s="397"/>
      <c r="E20" s="397"/>
      <c r="F20" s="397"/>
      <c r="G20" s="397"/>
      <c r="H20" s="397"/>
    </row>
    <row r="21" spans="2:8" hidden="1" x14ac:dyDescent="0.25">
      <c r="B21" s="397"/>
      <c r="C21" s="397"/>
      <c r="D21" s="397"/>
      <c r="E21" s="397"/>
      <c r="F21" s="397"/>
      <c r="G21" s="397"/>
      <c r="H21" s="397"/>
    </row>
    <row r="22" spans="2:8" hidden="1" x14ac:dyDescent="0.25">
      <c r="B22" s="397"/>
      <c r="C22" s="397"/>
      <c r="D22" s="397"/>
      <c r="E22" s="397"/>
      <c r="F22" s="397"/>
      <c r="G22" s="397"/>
      <c r="H22" s="397"/>
    </row>
    <row r="23" spans="2:8" hidden="1" x14ac:dyDescent="0.25">
      <c r="B23" s="397"/>
      <c r="C23" s="397"/>
      <c r="D23" s="397"/>
      <c r="E23" s="397"/>
      <c r="F23" s="397"/>
      <c r="G23" s="397"/>
      <c r="H23" s="397"/>
    </row>
  </sheetData>
  <mergeCells count="3">
    <mergeCell ref="C6:E6"/>
    <mergeCell ref="D2:H3"/>
    <mergeCell ref="B16:H2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PRESENTACION </vt:lpstr>
      <vt:lpstr>ESTAD. SITU. FINAN. INTEG.</vt:lpstr>
      <vt:lpstr>ESTAD.RESULT.INTEGRAL</vt:lpstr>
      <vt:lpstr>CAMBIO PATRIMONIO NETO</vt:lpstr>
      <vt:lpstr>FLUJO DE EFECTIVO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NOTA 20</vt:lpstr>
      <vt:lpstr>NOTA 21</vt:lpstr>
      <vt:lpstr>NOTA 22</vt:lpstr>
      <vt:lpstr>Det. IR</vt:lpstr>
      <vt:lpstr>RATIOS FINANCIEROS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Angelica</cp:lastModifiedBy>
  <cp:lastPrinted>2022-07-01T17:49:42Z</cp:lastPrinted>
  <dcterms:created xsi:type="dcterms:W3CDTF">2014-02-19T04:15:25Z</dcterms:created>
  <dcterms:modified xsi:type="dcterms:W3CDTF">2022-07-01T18:01:05Z</dcterms:modified>
</cp:coreProperties>
</file>