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K:\Angelica\INFO NUBE\DOCUMENTACION CONFIDENCIAL 2022\PRESTAMO 2022\"/>
    </mc:Choice>
  </mc:AlternateContent>
  <bookViews>
    <workbookView xWindow="0" yWindow="0" windowWidth="15360" windowHeight="7755" firstSheet="2" activeTab="4"/>
  </bookViews>
  <sheets>
    <sheet name="SCOTIABANK" sheetId="1" state="hidden" r:id="rId1"/>
    <sheet name="REACTIVA 01" sheetId="3" r:id="rId2"/>
    <sheet name="REACTIVA 01 MAJU" sheetId="7" r:id="rId3"/>
    <sheet name="REACTIVA 2" sheetId="5" r:id="rId4"/>
    <sheet name="REACTIVA 02 MAJU" sheetId="8" r:id="rId5"/>
    <sheet name="CODIFE" sheetId="9" r:id="rId6"/>
    <sheet name="COFIDE 2" sheetId="10" r:id="rId7"/>
    <sheet name="NOTA" sheetId="11" r:id="rId8"/>
    <sheet name="REACTIVA 02" sheetId="4" state="hidden" r:id="rId9"/>
    <sheet name="Hoja1" sheetId="2" state="hidden" r:id="rId10"/>
  </sheets>
  <calcPr calcId="152511"/>
</workbook>
</file>

<file path=xl/calcChain.xml><?xml version="1.0" encoding="utf-8"?>
<calcChain xmlns="http://schemas.openxmlformats.org/spreadsheetml/2006/main">
  <c r="N53" i="8" l="1"/>
  <c r="O55" i="7" l="1"/>
  <c r="N55" i="7"/>
  <c r="O55" i="8"/>
  <c r="Q55" i="8" s="1"/>
  <c r="N55" i="8"/>
  <c r="M56" i="7" l="1"/>
  <c r="L17" i="7"/>
  <c r="L55" i="7"/>
  <c r="Q55" i="7"/>
  <c r="G76" i="1" l="1"/>
  <c r="F76" i="1"/>
  <c r="K72" i="1" l="1"/>
  <c r="K73" i="1"/>
  <c r="K74" i="1" s="1"/>
  <c r="L55" i="8" l="1"/>
  <c r="M56" i="8" s="1"/>
  <c r="N17" i="8"/>
  <c r="N53" i="7"/>
  <c r="J3" i="3"/>
  <c r="K71" i="1" l="1"/>
  <c r="K70" i="1" l="1"/>
  <c r="K69" i="1"/>
  <c r="F75" i="1"/>
  <c r="K68" i="1"/>
  <c r="H76" i="1"/>
  <c r="N17" i="5"/>
  <c r="M15" i="5"/>
  <c r="P15" i="5"/>
  <c r="Q17" i="5"/>
  <c r="Q11" i="5"/>
  <c r="P20" i="5"/>
  <c r="Q20" i="5"/>
  <c r="I6" i="5"/>
  <c r="T11" i="3"/>
  <c r="S9" i="3"/>
  <c r="S15" i="3"/>
  <c r="T17" i="3"/>
  <c r="S30" i="3"/>
  <c r="T32" i="3"/>
  <c r="T26" i="3"/>
  <c r="T35" i="3"/>
  <c r="T20" i="3"/>
  <c r="S20" i="3"/>
  <c r="S35" i="3"/>
  <c r="N11" i="3"/>
  <c r="G29" i="7"/>
  <c r="M24" i="3"/>
  <c r="E17" i="7"/>
  <c r="M30" i="3"/>
  <c r="N32" i="3"/>
  <c r="N26" i="3"/>
  <c r="N35" i="3"/>
  <c r="M35" i="3"/>
  <c r="K25" i="5"/>
  <c r="L33" i="5"/>
  <c r="D10" i="7"/>
  <c r="G52" i="8"/>
  <c r="F53" i="8"/>
  <c r="E53" i="8"/>
  <c r="D53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J17" i="8"/>
  <c r="J18" i="8"/>
  <c r="E7" i="8"/>
  <c r="M51" i="8"/>
  <c r="M34" i="8"/>
  <c r="L19" i="8"/>
  <c r="N19" i="8"/>
  <c r="M36" i="8"/>
  <c r="M44" i="8"/>
  <c r="L17" i="8"/>
  <c r="M42" i="8"/>
  <c r="M50" i="8"/>
  <c r="M32" i="8"/>
  <c r="M40" i="8"/>
  <c r="M48" i="8"/>
  <c r="M30" i="8"/>
  <c r="M38" i="8"/>
  <c r="M46" i="8"/>
  <c r="M52" i="8"/>
  <c r="G53" i="8"/>
  <c r="L18" i="8"/>
  <c r="N18" i="8"/>
  <c r="J19" i="8"/>
  <c r="M29" i="8"/>
  <c r="M31" i="8"/>
  <c r="M33" i="8"/>
  <c r="M35" i="8"/>
  <c r="M37" i="8"/>
  <c r="M39" i="8"/>
  <c r="M41" i="8"/>
  <c r="M43" i="8"/>
  <c r="M45" i="8"/>
  <c r="M47" i="8"/>
  <c r="M49" i="8"/>
  <c r="G52" i="7"/>
  <c r="P4" i="3"/>
  <c r="E7" i="7"/>
  <c r="M52" i="7"/>
  <c r="J17" i="7"/>
  <c r="J18" i="7"/>
  <c r="E18" i="7"/>
  <c r="E19" i="7"/>
  <c r="E20" i="7"/>
  <c r="E21" i="7"/>
  <c r="E22" i="7"/>
  <c r="E23" i="7"/>
  <c r="E24" i="7"/>
  <c r="E25" i="7"/>
  <c r="E26" i="7"/>
  <c r="E27" i="7"/>
  <c r="E28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D53" i="7"/>
  <c r="F53" i="7"/>
  <c r="M9" i="3"/>
  <c r="M53" i="8"/>
  <c r="P11" i="3"/>
  <c r="Q12" i="3"/>
  <c r="M15" i="3"/>
  <c r="N17" i="3"/>
  <c r="N20" i="3"/>
  <c r="G53" i="7"/>
  <c r="L20" i="8"/>
  <c r="N20" i="8"/>
  <c r="J20" i="8"/>
  <c r="M51" i="7"/>
  <c r="M43" i="7"/>
  <c r="M35" i="7"/>
  <c r="L19" i="7"/>
  <c r="N19" i="7"/>
  <c r="M47" i="7"/>
  <c r="M39" i="7"/>
  <c r="M31" i="7"/>
  <c r="N17" i="7"/>
  <c r="M49" i="7"/>
  <c r="M41" i="7"/>
  <c r="M33" i="7"/>
  <c r="E53" i="7"/>
  <c r="M45" i="7"/>
  <c r="M37" i="7"/>
  <c r="M29" i="7"/>
  <c r="M50" i="7"/>
  <c r="M36" i="7"/>
  <c r="M48" i="7"/>
  <c r="M46" i="7"/>
  <c r="M44" i="7"/>
  <c r="M42" i="7"/>
  <c r="M40" i="7"/>
  <c r="M38" i="7"/>
  <c r="M34" i="7"/>
  <c r="M32" i="7"/>
  <c r="M30" i="7"/>
  <c r="J19" i="7"/>
  <c r="L18" i="7"/>
  <c r="N18" i="7"/>
  <c r="M20" i="3"/>
  <c r="K19" i="5"/>
  <c r="J9" i="5"/>
  <c r="K15" i="5"/>
  <c r="K19" i="3"/>
  <c r="J9" i="3"/>
  <c r="K15" i="3"/>
  <c r="G34" i="5"/>
  <c r="D34" i="5"/>
  <c r="J11" i="5" s="1"/>
  <c r="J20" i="5" s="1"/>
  <c r="C34" i="5"/>
  <c r="K36" i="5"/>
  <c r="L37" i="5"/>
  <c r="M53" i="7"/>
  <c r="Q16" i="3"/>
  <c r="P15" i="3"/>
  <c r="L21" i="8"/>
  <c r="N21" i="8"/>
  <c r="J21" i="8"/>
  <c r="L20" i="7"/>
  <c r="N20" i="7"/>
  <c r="J20" i="7"/>
  <c r="H7" i="4"/>
  <c r="H8" i="4"/>
  <c r="J8" i="4"/>
  <c r="L22" i="8"/>
  <c r="J22" i="8"/>
  <c r="L21" i="7"/>
  <c r="N21" i="7"/>
  <c r="J21" i="7"/>
  <c r="I37" i="4"/>
  <c r="I45" i="4"/>
  <c r="I41" i="4"/>
  <c r="I36" i="4"/>
  <c r="I32" i="4"/>
  <c r="I28" i="4"/>
  <c r="I24" i="4"/>
  <c r="I44" i="4"/>
  <c r="I40" i="4"/>
  <c r="I35" i="4"/>
  <c r="I31" i="4"/>
  <c r="I27" i="4"/>
  <c r="I47" i="4"/>
  <c r="I43" i="4"/>
  <c r="I39" i="4"/>
  <c r="I34" i="4"/>
  <c r="I30" i="4"/>
  <c r="I26" i="4"/>
  <c r="I46" i="4"/>
  <c r="I42" i="4"/>
  <c r="I38" i="4"/>
  <c r="I33" i="4"/>
  <c r="I29" i="4"/>
  <c r="I25" i="4"/>
  <c r="E49" i="4"/>
  <c r="C49" i="4"/>
  <c r="G49" i="4"/>
  <c r="D49" i="4"/>
  <c r="N22" i="8"/>
  <c r="L23" i="8"/>
  <c r="N23" i="8"/>
  <c r="J23" i="8"/>
  <c r="L22" i="7"/>
  <c r="N22" i="7"/>
  <c r="J22" i="7"/>
  <c r="I49" i="4"/>
  <c r="K49" i="4"/>
  <c r="L24" i="8"/>
  <c r="N24" i="8"/>
  <c r="J24" i="8"/>
  <c r="L23" i="7"/>
  <c r="N23" i="7"/>
  <c r="J23" i="7"/>
  <c r="G34" i="3"/>
  <c r="D34" i="3"/>
  <c r="C34" i="3"/>
  <c r="L25" i="8"/>
  <c r="N25" i="8"/>
  <c r="J25" i="8"/>
  <c r="L26" i="8"/>
  <c r="L24" i="7"/>
  <c r="N24" i="7"/>
  <c r="J24" i="7"/>
  <c r="K17" i="3"/>
  <c r="K20" i="3"/>
  <c r="Q6" i="3"/>
  <c r="J11" i="3"/>
  <c r="J20" i="3"/>
  <c r="H43" i="1"/>
  <c r="N26" i="8"/>
  <c r="J26" i="8"/>
  <c r="L25" i="7"/>
  <c r="N25" i="7"/>
  <c r="J25" i="7"/>
  <c r="C10" i="2"/>
  <c r="D10" i="2"/>
  <c r="C9" i="2"/>
  <c r="D9" i="2"/>
  <c r="B10" i="2"/>
  <c r="B9" i="2"/>
  <c r="G7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6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23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E75" i="1"/>
  <c r="L27" i="8"/>
  <c r="N27" i="8"/>
  <c r="J27" i="8"/>
  <c r="L26" i="7"/>
  <c r="N26" i="7"/>
  <c r="J26" i="7"/>
  <c r="H75" i="1"/>
  <c r="L28" i="8"/>
  <c r="N28" i="8"/>
  <c r="J28" i="8"/>
  <c r="L27" i="7"/>
  <c r="N27" i="7"/>
  <c r="J27" i="7"/>
  <c r="L29" i="8"/>
  <c r="K29" i="8"/>
  <c r="J28" i="7"/>
  <c r="L28" i="7"/>
  <c r="N28" i="7"/>
  <c r="N29" i="8"/>
  <c r="L29" i="7"/>
  <c r="J29" i="8"/>
  <c r="N29" i="7"/>
  <c r="K29" i="7"/>
  <c r="J29" i="7"/>
  <c r="L30" i="7"/>
  <c r="L30" i="8"/>
  <c r="N30" i="7"/>
  <c r="K30" i="7"/>
  <c r="J30" i="7"/>
  <c r="L31" i="7"/>
  <c r="N30" i="8"/>
  <c r="K30" i="8"/>
  <c r="K31" i="7"/>
  <c r="J31" i="7"/>
  <c r="L32" i="7"/>
  <c r="N31" i="7"/>
  <c r="J30" i="8"/>
  <c r="N32" i="7"/>
  <c r="K32" i="7"/>
  <c r="J32" i="7"/>
  <c r="L33" i="7"/>
  <c r="L31" i="8"/>
  <c r="K33" i="7"/>
  <c r="J33" i="7"/>
  <c r="L34" i="7"/>
  <c r="N33" i="7"/>
  <c r="N31" i="8"/>
  <c r="K31" i="8"/>
  <c r="N34" i="7"/>
  <c r="K34" i="7"/>
  <c r="J34" i="7"/>
  <c r="L35" i="7"/>
  <c r="J31" i="8"/>
  <c r="K35" i="7"/>
  <c r="J35" i="7"/>
  <c r="L36" i="7"/>
  <c r="N35" i="7"/>
  <c r="L32" i="8"/>
  <c r="N36" i="7"/>
  <c r="K36" i="7"/>
  <c r="J36" i="7"/>
  <c r="L37" i="7"/>
  <c r="K37" i="7"/>
  <c r="J37" i="7"/>
  <c r="N32" i="8"/>
  <c r="K32" i="8"/>
  <c r="N37" i="7"/>
  <c r="L38" i="7"/>
  <c r="J32" i="8"/>
  <c r="K38" i="7"/>
  <c r="J38" i="7"/>
  <c r="N38" i="7"/>
  <c r="L33" i="8"/>
  <c r="L39" i="7"/>
  <c r="N33" i="8"/>
  <c r="K33" i="8"/>
  <c r="N39" i="7"/>
  <c r="K39" i="7"/>
  <c r="J39" i="7"/>
  <c r="J33" i="8"/>
  <c r="L40" i="7"/>
  <c r="L34" i="8"/>
  <c r="N40" i="7"/>
  <c r="K40" i="7"/>
  <c r="J40" i="7"/>
  <c r="N34" i="8"/>
  <c r="K34" i="8"/>
  <c r="J34" i="8"/>
  <c r="L41" i="7"/>
  <c r="L35" i="8"/>
  <c r="N41" i="7"/>
  <c r="K41" i="7"/>
  <c r="J41" i="7"/>
  <c r="N35" i="8"/>
  <c r="K35" i="8"/>
  <c r="J35" i="8"/>
  <c r="L42" i="7"/>
  <c r="L36" i="8"/>
  <c r="K42" i="7"/>
  <c r="J42" i="7"/>
  <c r="N42" i="7"/>
  <c r="N36" i="8"/>
  <c r="K36" i="8"/>
  <c r="J36" i="8"/>
  <c r="L43" i="7"/>
  <c r="L37" i="8"/>
  <c r="N43" i="7"/>
  <c r="K43" i="7"/>
  <c r="J43" i="7"/>
  <c r="N37" i="8"/>
  <c r="K37" i="8"/>
  <c r="J37" i="8"/>
  <c r="L44" i="7"/>
  <c r="L38" i="8"/>
  <c r="N44" i="7"/>
  <c r="K44" i="7"/>
  <c r="J44" i="7"/>
  <c r="N38" i="8"/>
  <c r="K38" i="8"/>
  <c r="J38" i="8"/>
  <c r="L45" i="7"/>
  <c r="L39" i="8"/>
  <c r="N45" i="7"/>
  <c r="K45" i="7"/>
  <c r="J45" i="7"/>
  <c r="N39" i="8"/>
  <c r="K39" i="8"/>
  <c r="J39" i="8"/>
  <c r="L46" i="7"/>
  <c r="L40" i="8"/>
  <c r="N46" i="7"/>
  <c r="K46" i="7"/>
  <c r="J46" i="7"/>
  <c r="N40" i="8"/>
  <c r="K40" i="8"/>
  <c r="J40" i="8"/>
  <c r="L47" i="7"/>
  <c r="L41" i="8"/>
  <c r="N47" i="7"/>
  <c r="K47" i="7"/>
  <c r="J47" i="7"/>
  <c r="N41" i="8"/>
  <c r="K41" i="8"/>
  <c r="J41" i="8"/>
  <c r="L48" i="7"/>
  <c r="L42" i="8"/>
  <c r="N48" i="7"/>
  <c r="K48" i="7"/>
  <c r="J48" i="7"/>
  <c r="N42" i="8"/>
  <c r="K42" i="8"/>
  <c r="J42" i="8"/>
  <c r="L49" i="7"/>
  <c r="L43" i="8"/>
  <c r="N49" i="7"/>
  <c r="K49" i="7"/>
  <c r="J49" i="7"/>
  <c r="N43" i="8"/>
  <c r="K43" i="8"/>
  <c r="J43" i="8"/>
  <c r="L50" i="7"/>
  <c r="L44" i="8"/>
  <c r="N50" i="7"/>
  <c r="K50" i="7"/>
  <c r="J50" i="7"/>
  <c r="N44" i="8"/>
  <c r="K44" i="8"/>
  <c r="J44" i="8"/>
  <c r="L51" i="7"/>
  <c r="L45" i="8"/>
  <c r="N51" i="7"/>
  <c r="K51" i="7"/>
  <c r="J51" i="7"/>
  <c r="N45" i="8"/>
  <c r="K45" i="8"/>
  <c r="J45" i="8"/>
  <c r="L52" i="7"/>
  <c r="L46" i="8"/>
  <c r="K52" i="7"/>
  <c r="J52" i="7"/>
  <c r="N52" i="7"/>
  <c r="L53" i="7"/>
  <c r="P5" i="3"/>
  <c r="Q7" i="3"/>
  <c r="N46" i="8"/>
  <c r="K46" i="8"/>
  <c r="J46" i="8"/>
  <c r="K53" i="7"/>
  <c r="L47" i="8"/>
  <c r="N47" i="8"/>
  <c r="K47" i="8"/>
  <c r="J47" i="8"/>
  <c r="L48" i="8"/>
  <c r="N48" i="8"/>
  <c r="K48" i="8"/>
  <c r="J48" i="8"/>
  <c r="L49" i="8"/>
  <c r="N49" i="8"/>
  <c r="K49" i="8"/>
  <c r="J49" i="8"/>
  <c r="L50" i="8"/>
  <c r="N50" i="8"/>
  <c r="K50" i="8"/>
  <c r="J50" i="8"/>
  <c r="L51" i="8"/>
  <c r="N51" i="8"/>
  <c r="K51" i="8"/>
  <c r="J51" i="8"/>
  <c r="L52" i="8"/>
  <c r="L53" i="8"/>
  <c r="K26" i="5"/>
  <c r="N52" i="8"/>
  <c r="L28" i="5"/>
  <c r="K52" i="8"/>
  <c r="K53" i="8"/>
  <c r="J52" i="8"/>
  <c r="K17" i="5" l="1"/>
  <c r="K20" i="5" s="1"/>
  <c r="L27" i="5" s="1"/>
</calcChain>
</file>

<file path=xl/comments1.xml><?xml version="1.0" encoding="utf-8"?>
<comments xmlns="http://schemas.openxmlformats.org/spreadsheetml/2006/main">
  <authors>
    <author>Angelica M. Gamboa Diestra</author>
  </authors>
  <commentList>
    <comment ref="H22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ajuste de cambio de capital e interes con la tasa del 8.70 desde marzo 2017</t>
        </r>
      </text>
    </comment>
  </commentList>
</comments>
</file>

<file path=xl/comments2.xml><?xml version="1.0" encoding="utf-8"?>
<comments xmlns="http://schemas.openxmlformats.org/spreadsheetml/2006/main">
  <authors>
    <author>Angelica M. Gamboa Diestra</author>
  </authors>
  <commentList>
    <comment ref="J3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INTERESES FINANCIADOS SE ESTA PRORRATEANDO EN 24 CUOTAS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ESTE SERIA EL MONTO TOTAL POR PAGAR SEGÚN ACUMULADO DE CUOTAS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COMO NO SE APLICO EL GASTO EN JUNIO JULIO Y AGOSTO SE ESTA ACUMULANDO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COMO NO SE APLICO EL GASTO EN JUNIO JULIO Y AGOSTO SE ESTA ACUMULANDO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HASTA CULMINAR LAS 12 CUOTAS</t>
        </r>
      </text>
    </comment>
    <comment ref="R22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HASTA CULMINAR LAS 12 CUOTAS</t>
        </r>
      </text>
    </comment>
  </commentList>
</comments>
</file>

<file path=xl/comments3.xml><?xml version="1.0" encoding="utf-8"?>
<comments xmlns="http://schemas.openxmlformats.org/spreadsheetml/2006/main">
  <authors>
    <author>Angelica M. Gamboa Diestra</author>
  </authors>
  <commentList>
    <comment ref="N55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EXISTE DIFERENCIA DE 9445.28 ENTRE SUMA TOTAL DE INTERESES CON SUMA DE GANANCIA Y EN ASIENTO SE COLOCO CTA 37 Y 49 A 69,949.45</t>
        </r>
      </text>
    </comment>
  </commentList>
</comments>
</file>

<file path=xl/comments4.xml><?xml version="1.0" encoding="utf-8"?>
<comments xmlns="http://schemas.openxmlformats.org/spreadsheetml/2006/main">
  <authors>
    <author>Angelica M. Gamboa Diestra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INTERESES FINANCIADOS SE ESTA PRORRATEANDO EN 24 CUOTAS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ESTE SERIA EL MONTO TOTAL POR PAGAR SEGÚN ACUMULADO DE CUOTAS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HASTA CULMINAR LAS 12 CUOTAS</t>
        </r>
      </text>
    </comment>
  </commentList>
</comments>
</file>

<file path=xl/comments5.xml><?xml version="1.0" encoding="utf-8"?>
<comments xmlns="http://schemas.openxmlformats.org/spreadsheetml/2006/main">
  <authors>
    <author>Angelica M. Gamboa Diestra</author>
  </authors>
  <commentList>
    <comment ref="K49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DIFERENCIA CONSIDERANDO COMISION COFIDE</t>
        </r>
      </text>
    </comment>
  </commentList>
</comments>
</file>

<file path=xl/sharedStrings.xml><?xml version="1.0" encoding="utf-8"?>
<sst xmlns="http://schemas.openxmlformats.org/spreadsheetml/2006/main" count="363" uniqueCount="184">
  <si>
    <t>Descripción</t>
  </si>
  <si>
    <t>BIENES CAPITAL</t>
  </si>
  <si>
    <t>Operación      F.Ingreso        F.Vencimiento</t>
  </si>
  <si>
    <t>Monto Crédito</t>
  </si>
  <si>
    <t>Cuotas</t>
  </si>
  <si>
    <t>001024351    05/06/2015        26/05/2021</t>
  </si>
  <si>
    <t>520,000.00</t>
  </si>
  <si>
    <t>03/10/2015</t>
  </si>
  <si>
    <t>02/10/2015</t>
  </si>
  <si>
    <t>-522,159.29</t>
  </si>
  <si>
    <t>Pagado</t>
  </si>
  <si>
    <t>02/11/2015</t>
  </si>
  <si>
    <t>02/12/2015</t>
  </si>
  <si>
    <t>-510,495.89</t>
  </si>
  <si>
    <t>01/01/2016</t>
  </si>
  <si>
    <t>-504,597.70</t>
  </si>
  <si>
    <t>01/02/2016</t>
  </si>
  <si>
    <t>-498,654.73</t>
  </si>
  <si>
    <t>02/03/2016</t>
  </si>
  <si>
    <t>-492,793.32</t>
  </si>
  <si>
    <t>02/05/2016</t>
  </si>
  <si>
    <t>-480,682.36</t>
  </si>
  <si>
    <t>01/06/2016</t>
  </si>
  <si>
    <t>-474,679.95</t>
  </si>
  <si>
    <t>01/07/2016</t>
  </si>
  <si>
    <t>-468,509.86</t>
  </si>
  <si>
    <t>01/08/2016</t>
  </si>
  <si>
    <t>-462,292.93</t>
  </si>
  <si>
    <t>31/08/2016</t>
  </si>
  <si>
    <t>-456,146.24</t>
  </si>
  <si>
    <t>30/09/2016</t>
  </si>
  <si>
    <t>-449,835.45</t>
  </si>
  <si>
    <t>31/10/2016</t>
  </si>
  <si>
    <t>-443,476.75</t>
  </si>
  <si>
    <t>30/11/2016</t>
  </si>
  <si>
    <t>-437,182.44</t>
  </si>
  <si>
    <t>30/12/2016</t>
  </si>
  <si>
    <t>-430,727.69</t>
  </si>
  <si>
    <t>30/01/2017</t>
  </si>
  <si>
    <t>-424,223.93</t>
  </si>
  <si>
    <t>01/03/2017</t>
  </si>
  <si>
    <t>31/03/2017</t>
  </si>
  <si>
    <t>01/05/2017</t>
  </si>
  <si>
    <t>31/05/2017</t>
  </si>
  <si>
    <t>30/06/2017</t>
  </si>
  <si>
    <t>31/07/2017</t>
  </si>
  <si>
    <t>30/08/2017</t>
  </si>
  <si>
    <t>27/09/2019</t>
  </si>
  <si>
    <t>28/08/2019</t>
  </si>
  <si>
    <t>29/07/2019</t>
  </si>
  <si>
    <t>28/06/2019</t>
  </si>
  <si>
    <t>29/05/2019</t>
  </si>
  <si>
    <t>29/04/2019</t>
  </si>
  <si>
    <t>29/03/2019</t>
  </si>
  <si>
    <t>27/02/2019</t>
  </si>
  <si>
    <t>28/01/2019</t>
  </si>
  <si>
    <t>28/12/2018</t>
  </si>
  <si>
    <t>28/11/2018</t>
  </si>
  <si>
    <t>29/10/2018</t>
  </si>
  <si>
    <t>28/09/2018</t>
  </si>
  <si>
    <t>29/08/2018</t>
  </si>
  <si>
    <t>30/07/2018</t>
  </si>
  <si>
    <t>29/06/2018</t>
  </si>
  <si>
    <t>30/05/2018</t>
  </si>
  <si>
    <t>30/04/2018</t>
  </si>
  <si>
    <t>30/03/2018</t>
  </si>
  <si>
    <t>28/02/2018</t>
  </si>
  <si>
    <t>29/01/2018</t>
  </si>
  <si>
    <t>29/12/2017</t>
  </si>
  <si>
    <t>29/11/2017</t>
  </si>
  <si>
    <t>30/10/2017</t>
  </si>
  <si>
    <t>26/05/2021</t>
  </si>
  <si>
    <t>26/04/2021</t>
  </si>
  <si>
    <t>26/03/2021</t>
  </si>
  <si>
    <t>24/02/2021</t>
  </si>
  <si>
    <t>25/01/2021</t>
  </si>
  <si>
    <t>25/12/2020</t>
  </si>
  <si>
    <t>25/11/2020</t>
  </si>
  <si>
    <t>26/10/2020</t>
  </si>
  <si>
    <t>25/09/2020</t>
  </si>
  <si>
    <t>26/08/2020</t>
  </si>
  <si>
    <t>27/07/2020</t>
  </si>
  <si>
    <t>26/06/2020</t>
  </si>
  <si>
    <t>27/05/2020</t>
  </si>
  <si>
    <t>27/04/2020</t>
  </si>
  <si>
    <t>27/03/2020</t>
  </si>
  <si>
    <t>26/02/2020</t>
  </si>
  <si>
    <t>27/01/2020</t>
  </si>
  <si>
    <t>27/12/2019</t>
  </si>
  <si>
    <t>27/11/2019</t>
  </si>
  <si>
    <r>
      <t xml:space="preserve">Cuota
</t>
    </r>
    <r>
      <rPr>
        <sz val="8"/>
        <rFont val="Times New Roman"/>
        <family val="1"/>
      </rPr>
      <t>1</t>
    </r>
  </si>
  <si>
    <r>
      <t xml:space="preserve">F.Vcto
</t>
    </r>
    <r>
      <rPr>
        <sz val="8"/>
        <rFont val="Times New Roman"/>
        <family val="1"/>
      </rPr>
      <t>03/09/2015</t>
    </r>
  </si>
  <si>
    <r>
      <t xml:space="preserve">F.Pago
</t>
    </r>
    <r>
      <rPr>
        <sz val="8"/>
        <rFont val="Times New Roman"/>
        <family val="1"/>
      </rPr>
      <t>03/09/2015</t>
    </r>
  </si>
  <si>
    <r>
      <t xml:space="preserve">Saldo
Capitalización         A
</t>
    </r>
    <r>
      <rPr>
        <sz val="8"/>
        <rFont val="Times New Roman"/>
        <family val="1"/>
      </rPr>
      <t>-520,000.00</t>
    </r>
  </si>
  <si>
    <r>
      <t xml:space="preserve">Cap.
mortización
</t>
    </r>
    <r>
      <rPr>
        <sz val="8"/>
        <rFont val="Times New Roman"/>
        <family val="1"/>
      </rPr>
      <t>-2,159.29</t>
    </r>
  </si>
  <si>
    <r>
      <t xml:space="preserve">Intereses
</t>
    </r>
    <r>
      <rPr>
        <sz val="8"/>
        <rFont val="Times New Roman"/>
        <family val="1"/>
      </rPr>
      <t>11,932.93</t>
    </r>
  </si>
  <si>
    <r>
      <t xml:space="preserve">Comisiones
</t>
    </r>
    <r>
      <rPr>
        <sz val="8"/>
        <rFont val="Times New Roman"/>
        <family val="1"/>
      </rPr>
      <t>10.00</t>
    </r>
  </si>
  <si>
    <r>
      <t xml:space="preserve">Imp.Cuota
</t>
    </r>
    <r>
      <rPr>
        <sz val="8"/>
        <rFont val="Times New Roman"/>
        <family val="1"/>
      </rPr>
      <t>9,783.64</t>
    </r>
  </si>
  <si>
    <r>
      <t xml:space="preserve">Estado
</t>
    </r>
    <r>
      <rPr>
        <sz val="8"/>
        <rFont val="Times New Roman"/>
        <family val="1"/>
      </rPr>
      <t>Pagado</t>
    </r>
  </si>
  <si>
    <t>-492,793.33</t>
  </si>
  <si>
    <t>ajuste</t>
  </si>
  <si>
    <t>TASA 8.70%</t>
  </si>
  <si>
    <t>TASA 9.15%</t>
  </si>
  <si>
    <t>Tasa</t>
  </si>
  <si>
    <t>AMR261P1-ECTB
REPUESTOS MIGUELITOS SAC</t>
  </si>
  <si>
    <t>.
LIMA-LIMA 25-RIMAC</t>
  </si>
  <si>
    <t>CREDITO NRO :   100-191-0000-00000006661045</t>
  </si>
  <si>
    <t>PRODUCTO    :   PYME C.TRAB F.BCRP</t>
  </si>
  <si>
    <t>SOLES</t>
  </si>
  <si>
    <t>IMPORTE DESEMBOLSADO           :</t>
  </si>
  <si>
    <t>INTERESES FINANCIADOS          :</t>
  </si>
  <si>
    <t>IMPORTE PRESTAMO               :</t>
  </si>
  <si>
    <t>TOTAL POR PAGAR</t>
  </si>
  <si>
    <t>INTERESES</t>
  </si>
  <si>
    <t>AMORTIZACION</t>
  </si>
  <si>
    <t>SALDO CAPITAL</t>
  </si>
  <si>
    <t>SEGURO</t>
  </si>
  <si>
    <t>COMISION</t>
  </si>
  <si>
    <t>CUOTA</t>
  </si>
  <si>
    <t>TASA EFECTIVA ANUAL</t>
  </si>
  <si>
    <t>ABONADO CTA BCP</t>
  </si>
  <si>
    <t>COMISION COFIDE</t>
  </si>
  <si>
    <t>ANUAL</t>
  </si>
  <si>
    <t>MONTO TOTAL INTERESES COMPENSATORIOS          :</t>
  </si>
  <si>
    <t xml:space="preserve">SALDO </t>
  </si>
  <si>
    <t>24 CUOTAS</t>
  </si>
  <si>
    <t>CARGO</t>
  </si>
  <si>
    <t>ABONO</t>
  </si>
  <si>
    <t>CTA</t>
  </si>
  <si>
    <t>ASIENTO INICIAL</t>
  </si>
  <si>
    <t>REGULARIZACION 03 MESES INTERESES FINANCIADOS</t>
  </si>
  <si>
    <t>CUOTA 24</t>
  </si>
  <si>
    <t>CUOTA 23</t>
  </si>
  <si>
    <t>CUOTA 22</t>
  </si>
  <si>
    <t>CUOTA 21</t>
  </si>
  <si>
    <t>CUOTA 20</t>
  </si>
  <si>
    <t>CUOTA 19</t>
  </si>
  <si>
    <t>CUOTA 18</t>
  </si>
  <si>
    <t>CUOTA 17</t>
  </si>
  <si>
    <t>CUOTA 16</t>
  </si>
  <si>
    <t>CUOTA 15</t>
  </si>
  <si>
    <t>CUOTA 14</t>
  </si>
  <si>
    <t>CUOTA 13</t>
  </si>
  <si>
    <t>CUOTA 12</t>
  </si>
  <si>
    <t>CUOTA 11</t>
  </si>
  <si>
    <t>CUOTA 10</t>
  </si>
  <si>
    <t>CUOTA 9</t>
  </si>
  <si>
    <t>CUOTA 8</t>
  </si>
  <si>
    <t>CUOTA 7</t>
  </si>
  <si>
    <t>CUOTA 6</t>
  </si>
  <si>
    <t>CUOTA 5</t>
  </si>
  <si>
    <t>CUOTA 4</t>
  </si>
  <si>
    <t>CUOTA 3</t>
  </si>
  <si>
    <t>CUOTA 2</t>
  </si>
  <si>
    <t>CUOTA 1</t>
  </si>
  <si>
    <t>Beneficios Intereses</t>
  </si>
  <si>
    <t>Total a Pagar</t>
  </si>
  <si>
    <t>Intereses</t>
  </si>
  <si>
    <t>Amortización</t>
  </si>
  <si>
    <t>Saldo Pendiente</t>
  </si>
  <si>
    <t>Fecha</t>
  </si>
  <si>
    <t>CAPITAL</t>
  </si>
  <si>
    <t>INT. PERIODO GRACIA</t>
  </si>
  <si>
    <t>CAP. PEN</t>
  </si>
  <si>
    <t>Fecha Pago</t>
  </si>
  <si>
    <t>Nro. Cuota</t>
  </si>
  <si>
    <t>Monto Cuota </t>
  </si>
  <si>
    <t>Nro. Cuotas</t>
  </si>
  <si>
    <t>Interés Periodo de Gracia</t>
  </si>
  <si>
    <t>Fecha Final</t>
  </si>
  <si>
    <t>Fecha de Desembolso</t>
  </si>
  <si>
    <t>TEM</t>
  </si>
  <si>
    <t>TEA</t>
  </si>
  <si>
    <t>Meses</t>
  </si>
  <si>
    <t>Plazo - Periodo de Gracia</t>
  </si>
  <si>
    <t>TASA MERCADO</t>
  </si>
  <si>
    <t>Monto Desembolsado</t>
  </si>
  <si>
    <t>Cronograma Préstamo Reactiva Perú - BCP</t>
  </si>
  <si>
    <t>Asientos:</t>
  </si>
  <si>
    <t>Reconocimiento inicial.</t>
  </si>
  <si>
    <t>Devengo de intereses.</t>
  </si>
  <si>
    <t>Ingreso por la subvención.</t>
  </si>
  <si>
    <t>vs sistema</t>
  </si>
  <si>
    <t>VS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</si>
</sst>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0.0%"/>
    <numFmt numFmtId="165" formatCode="_-* #,##0.00_-;\-* #,##0.00_-;_-* &quot;-&quot;??_-;_-@_-"/>
    <numFmt numFmtId="166" formatCode="0.0000%"/>
    <numFmt numFmtId="167" formatCode="0.000%"/>
  </numFmts>
  <fonts count="3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333333"/>
      <name val="Times New Roman"/>
      <family val="1"/>
    </font>
    <font>
      <sz val="8"/>
      <color rgb="FF333333"/>
      <name val="Times New Roman"/>
      <family val="1"/>
    </font>
    <font>
      <sz val="8"/>
      <color rgb="FFCC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rgb="FF000000"/>
      <name val="Calibri"/>
      <family val="2"/>
    </font>
    <font>
      <sz val="9"/>
      <color rgb="FF000000"/>
      <name val="Calibri"/>
      <family val="2"/>
      <charset val="204"/>
    </font>
    <font>
      <b/>
      <sz val="9"/>
      <color rgb="FFFF0000"/>
      <name val="Calibri"/>
      <family val="2"/>
    </font>
    <font>
      <sz val="8"/>
      <color rgb="FFFF0000"/>
      <name val="Times New Roman"/>
      <family val="1"/>
    </font>
    <font>
      <sz val="11"/>
      <color rgb="FFFF0000"/>
      <name val="Calibri"/>
      <family val="2"/>
      <charset val="20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8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000000"/>
      <name val="Calibri"/>
      <family val="2"/>
    </font>
    <font>
      <sz val="8"/>
      <color rgb="FF000000"/>
      <name val="Calibri"/>
      <family val="2"/>
      <charset val="204"/>
    </font>
    <font>
      <b/>
      <sz val="11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596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rgb="FFE6E6E6"/>
      </top>
      <bottom/>
      <diagonal/>
    </border>
    <border>
      <left/>
      <right/>
      <top/>
      <bottom style="thin">
        <color rgb="FFE6E6E6"/>
      </bottom>
      <diagonal/>
    </border>
    <border>
      <left/>
      <right/>
      <top/>
      <bottom/>
      <diagonal/>
    </border>
    <border>
      <left/>
      <right/>
      <top style="thin">
        <color rgb="FFE6E6E6"/>
      </top>
      <bottom/>
      <diagonal/>
    </border>
    <border>
      <left/>
      <right/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4" fillId="0" borderId="3"/>
    <xf numFmtId="0" fontId="2" fillId="0" borderId="3"/>
    <xf numFmtId="165" fontId="2" fillId="0" borderId="3" applyFont="0" applyFill="0" applyBorder="0" applyAlignment="0" applyProtection="0"/>
    <xf numFmtId="43" fontId="2" fillId="0" borderId="3" applyFont="0" applyFill="0" applyBorder="0" applyAlignment="0" applyProtection="0"/>
    <xf numFmtId="9" fontId="2" fillId="0" borderId="3" applyFont="0" applyFill="0" applyBorder="0" applyAlignment="0" applyProtection="0"/>
  </cellStyleXfs>
  <cellXfs count="262">
    <xf numFmtId="0" fontId="0" fillId="0" borderId="0" xfId="0"/>
    <xf numFmtId="0" fontId="5" fillId="0" borderId="4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6" fillId="0" borderId="3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3" xfId="0" applyBorder="1"/>
    <xf numFmtId="2" fontId="0" fillId="0" borderId="3" xfId="0" applyNumberFormat="1" applyBorder="1"/>
    <xf numFmtId="0" fontId="8" fillId="2" borderId="2" xfId="0" applyFont="1" applyFill="1" applyBorder="1" applyAlignment="1">
      <alignment horizontal="left" vertical="center" wrapText="1"/>
    </xf>
    <xf numFmtId="4" fontId="10" fillId="2" borderId="6" xfId="0" applyNumberFormat="1" applyFont="1" applyFill="1" applyBorder="1" applyAlignment="1">
      <alignment horizontal="left"/>
    </xf>
    <xf numFmtId="4" fontId="10" fillId="2" borderId="7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left" vertical="top"/>
    </xf>
    <xf numFmtId="4" fontId="11" fillId="0" borderId="0" xfId="0" applyNumberFormat="1" applyFont="1"/>
    <xf numFmtId="4" fontId="10" fillId="0" borderId="8" xfId="0" applyNumberFormat="1" applyFont="1" applyBorder="1"/>
    <xf numFmtId="4" fontId="12" fillId="0" borderId="8" xfId="0" applyNumberFormat="1" applyFont="1" applyBorder="1"/>
    <xf numFmtId="0" fontId="14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left"/>
    </xf>
    <xf numFmtId="4" fontId="10" fillId="2" borderId="11" xfId="0" applyNumberFormat="1" applyFont="1" applyFill="1" applyBorder="1" applyAlignment="1">
      <alignment horizontal="left"/>
    </xf>
    <xf numFmtId="4" fontId="10" fillId="2" borderId="12" xfId="0" applyNumberFormat="1" applyFont="1" applyFill="1" applyBorder="1" applyAlignment="1">
      <alignment horizontal="left"/>
    </xf>
    <xf numFmtId="0" fontId="9" fillId="2" borderId="9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left" vertical="top"/>
    </xf>
    <xf numFmtId="2" fontId="9" fillId="2" borderId="9" xfId="0" applyNumberFormat="1" applyFont="1" applyFill="1" applyBorder="1" applyAlignment="1">
      <alignment horizontal="left" vertical="top"/>
    </xf>
    <xf numFmtId="4" fontId="9" fillId="2" borderId="9" xfId="0" applyNumberFormat="1" applyFont="1" applyFill="1" applyBorder="1" applyAlignment="1">
      <alignment horizontal="left" vertical="top"/>
    </xf>
    <xf numFmtId="14" fontId="9" fillId="2" borderId="9" xfId="0" applyNumberFormat="1" applyFont="1" applyFill="1" applyBorder="1" applyAlignment="1">
      <alignment horizontal="left" vertical="top"/>
    </xf>
    <xf numFmtId="0" fontId="13" fillId="2" borderId="9" xfId="0" applyFont="1" applyFill="1" applyBorder="1" applyAlignment="1">
      <alignment horizontal="center" vertical="top"/>
    </xf>
    <xf numFmtId="0" fontId="13" fillId="2" borderId="9" xfId="0" applyFont="1" applyFill="1" applyBorder="1" applyAlignment="1">
      <alignment horizontal="left" vertical="top"/>
    </xf>
    <xf numFmtId="2" fontId="13" fillId="2" borderId="9" xfId="0" applyNumberFormat="1" applyFont="1" applyFill="1" applyBorder="1" applyAlignment="1">
      <alignment horizontal="left" vertical="top"/>
    </xf>
    <xf numFmtId="4" fontId="13" fillId="2" borderId="9" xfId="0" applyNumberFormat="1" applyFont="1" applyFill="1" applyBorder="1" applyAlignment="1">
      <alignment horizontal="left" vertical="top"/>
    </xf>
    <xf numFmtId="14" fontId="13" fillId="2" borderId="9" xfId="0" applyNumberFormat="1" applyFont="1" applyFill="1" applyBorder="1" applyAlignment="1">
      <alignment horizontal="left" vertical="top"/>
    </xf>
    <xf numFmtId="4" fontId="0" fillId="0" borderId="0" xfId="0" applyNumberFormat="1"/>
    <xf numFmtId="0" fontId="17" fillId="2" borderId="9" xfId="0" applyFont="1" applyFill="1" applyBorder="1" applyAlignment="1">
      <alignment horizontal="center" vertical="top"/>
    </xf>
    <xf numFmtId="0" fontId="17" fillId="2" borderId="9" xfId="0" applyFont="1" applyFill="1" applyBorder="1" applyAlignment="1">
      <alignment horizontal="left" vertical="top"/>
    </xf>
    <xf numFmtId="14" fontId="17" fillId="2" borderId="9" xfId="0" applyNumberFormat="1" applyFont="1" applyFill="1" applyBorder="1" applyAlignment="1">
      <alignment horizontal="left" vertical="top"/>
    </xf>
    <xf numFmtId="4" fontId="20" fillId="2" borderId="9" xfId="0" applyNumberFormat="1" applyFont="1" applyFill="1" applyBorder="1" applyAlignment="1">
      <alignment horizontal="left" vertical="top" wrapText="1"/>
    </xf>
    <xf numFmtId="4" fontId="17" fillId="2" borderId="9" xfId="0" applyNumberFormat="1" applyFont="1" applyFill="1" applyBorder="1" applyAlignment="1">
      <alignment horizontal="left" vertical="top" wrapText="1"/>
    </xf>
    <xf numFmtId="4" fontId="18" fillId="2" borderId="9" xfId="0" applyNumberFormat="1" applyFont="1" applyFill="1" applyBorder="1" applyAlignment="1">
      <alignment horizontal="left" vertical="top" wrapText="1"/>
    </xf>
    <xf numFmtId="0" fontId="0" fillId="2" borderId="0" xfId="0" applyFill="1"/>
    <xf numFmtId="10" fontId="6" fillId="0" borderId="2" xfId="0" applyNumberFormat="1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4" fontId="20" fillId="2" borderId="9" xfId="0" applyNumberFormat="1" applyFont="1" applyFill="1" applyBorder="1" applyAlignment="1">
      <alignment horizontal="left" vertical="top"/>
    </xf>
    <xf numFmtId="4" fontId="17" fillId="2" borderId="9" xfId="0" applyNumberFormat="1" applyFont="1" applyFill="1" applyBorder="1" applyAlignment="1">
      <alignment horizontal="left" vertical="top"/>
    </xf>
    <xf numFmtId="4" fontId="10" fillId="0" borderId="13" xfId="0" applyNumberFormat="1" applyFont="1" applyBorder="1"/>
    <xf numFmtId="4" fontId="11" fillId="0" borderId="14" xfId="0" applyNumberFormat="1" applyFont="1" applyBorder="1"/>
    <xf numFmtId="4" fontId="11" fillId="0" borderId="15" xfId="0" applyNumberFormat="1" applyFont="1" applyBorder="1"/>
    <xf numFmtId="0" fontId="17" fillId="2" borderId="9" xfId="0" applyFont="1" applyFill="1" applyBorder="1" applyAlignment="1">
      <alignment horizontal="center" vertical="center"/>
    </xf>
    <xf numFmtId="14" fontId="17" fillId="2" borderId="9" xfId="0" applyNumberFormat="1" applyFont="1" applyFill="1" applyBorder="1" applyAlignment="1">
      <alignment horizontal="left" vertical="center"/>
    </xf>
    <xf numFmtId="14" fontId="19" fillId="2" borderId="9" xfId="0" applyNumberFormat="1" applyFont="1" applyFill="1" applyBorder="1" applyAlignment="1">
      <alignment horizontal="left" vertical="top"/>
    </xf>
    <xf numFmtId="14" fontId="19" fillId="2" borderId="9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top"/>
    </xf>
    <xf numFmtId="0" fontId="17" fillId="2" borderId="9" xfId="0" applyFont="1" applyFill="1" applyBorder="1" applyAlignment="1">
      <alignment horizontal="left" vertical="center"/>
    </xf>
    <xf numFmtId="14" fontId="19" fillId="2" borderId="9" xfId="0" applyNumberFormat="1" applyFont="1" applyFill="1" applyBorder="1" applyAlignment="1">
      <alignment horizontal="left" vertical="center"/>
    </xf>
    <xf numFmtId="4" fontId="20" fillId="2" borderId="9" xfId="0" applyNumberFormat="1" applyFont="1" applyFill="1" applyBorder="1" applyAlignment="1">
      <alignment horizontal="left" vertical="center" wrapText="1"/>
    </xf>
    <xf numFmtId="4" fontId="17" fillId="2" borderId="9" xfId="0" applyNumberFormat="1" applyFont="1" applyFill="1" applyBorder="1" applyAlignment="1">
      <alignment horizontal="left" vertical="center" wrapText="1"/>
    </xf>
    <xf numFmtId="4" fontId="18" fillId="2" borderId="9" xfId="0" applyNumberFormat="1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3" xfId="1"/>
    <xf numFmtId="4" fontId="4" fillId="0" borderId="3" xfId="1" applyNumberFormat="1"/>
    <xf numFmtId="4" fontId="14" fillId="0" borderId="0" xfId="0" applyNumberFormat="1" applyFont="1"/>
    <xf numFmtId="0" fontId="21" fillId="0" borderId="3" xfId="1" applyFont="1"/>
    <xf numFmtId="0" fontId="23" fillId="0" borderId="0" xfId="0" applyFont="1"/>
    <xf numFmtId="4" fontId="23" fillId="0" borderId="0" xfId="0" applyNumberFormat="1" applyFont="1"/>
    <xf numFmtId="0" fontId="22" fillId="0" borderId="3" xfId="1" applyFont="1"/>
    <xf numFmtId="4" fontId="22" fillId="0" borderId="3" xfId="1" applyNumberFormat="1" applyFont="1"/>
    <xf numFmtId="4" fontId="24" fillId="0" borderId="3" xfId="1" applyNumberFormat="1" applyFont="1"/>
    <xf numFmtId="0" fontId="23" fillId="2" borderId="9" xfId="0" applyFont="1" applyFill="1" applyBorder="1" applyAlignment="1">
      <alignment horizontal="center"/>
    </xf>
    <xf numFmtId="10" fontId="0" fillId="0" borderId="0" xfId="0" applyNumberFormat="1"/>
    <xf numFmtId="0" fontId="25" fillId="0" borderId="0" xfId="0" applyFont="1"/>
    <xf numFmtId="164" fontId="0" fillId="0" borderId="0" xfId="0" applyNumberFormat="1"/>
    <xf numFmtId="2" fontId="0" fillId="0" borderId="0" xfId="0" applyNumberFormat="1"/>
    <xf numFmtId="0" fontId="21" fillId="0" borderId="3" xfId="1" applyFont="1" applyFill="1"/>
    <xf numFmtId="2" fontId="14" fillId="0" borderId="0" xfId="0" applyNumberFormat="1" applyFont="1"/>
    <xf numFmtId="4" fontId="26" fillId="0" borderId="0" xfId="0" applyNumberFormat="1" applyFont="1"/>
    <xf numFmtId="0" fontId="0" fillId="0" borderId="16" xfId="0" applyBorder="1"/>
    <xf numFmtId="0" fontId="0" fillId="0" borderId="17" xfId="0" applyBorder="1"/>
    <xf numFmtId="0" fontId="0" fillId="0" borderId="18" xfId="0" applyBorder="1"/>
    <xf numFmtId="4" fontId="0" fillId="0" borderId="24" xfId="0" applyNumberForma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4" fontId="0" fillId="0" borderId="29" xfId="0" applyNumberFormat="1" applyBorder="1"/>
    <xf numFmtId="4" fontId="0" fillId="0" borderId="19" xfId="0" applyNumberFormat="1" applyBorder="1"/>
    <xf numFmtId="4" fontId="0" fillId="0" borderId="20" xfId="0" applyNumberFormat="1" applyBorder="1"/>
    <xf numFmtId="0" fontId="24" fillId="2" borderId="3" xfId="1" applyFont="1" applyFill="1"/>
    <xf numFmtId="2" fontId="21" fillId="0" borderId="3" xfId="1" applyNumberFormat="1" applyFont="1"/>
    <xf numFmtId="0" fontId="0" fillId="0" borderId="16" xfId="0" applyBorder="1" applyAlignment="1">
      <alignment horizontal="center"/>
    </xf>
    <xf numFmtId="0" fontId="0" fillId="3" borderId="3" xfId="0" applyFill="1" applyBorder="1"/>
    <xf numFmtId="0" fontId="0" fillId="3" borderId="16" xfId="0" applyFill="1" applyBorder="1"/>
    <xf numFmtId="4" fontId="0" fillId="3" borderId="27" xfId="0" applyNumberFormat="1" applyFill="1" applyBorder="1"/>
    <xf numFmtId="4" fontId="0" fillId="3" borderId="24" xfId="0" applyNumberFormat="1" applyFill="1" applyBorder="1"/>
    <xf numFmtId="4" fontId="0" fillId="3" borderId="28" xfId="0" applyNumberFormat="1" applyFill="1" applyBorder="1"/>
    <xf numFmtId="4" fontId="0" fillId="3" borderId="25" xfId="0" applyNumberFormat="1" applyFill="1" applyBorder="1"/>
    <xf numFmtId="4" fontId="0" fillId="3" borderId="29" xfId="0" applyNumberFormat="1" applyFill="1" applyBorder="1"/>
    <xf numFmtId="4" fontId="0" fillId="3" borderId="26" xfId="0" applyNumberFormat="1" applyFill="1" applyBorder="1"/>
    <xf numFmtId="0" fontId="0" fillId="3" borderId="18" xfId="0" applyFill="1" applyBorder="1"/>
    <xf numFmtId="4" fontId="0" fillId="3" borderId="19" xfId="0" applyNumberFormat="1" applyFill="1" applyBorder="1"/>
    <xf numFmtId="4" fontId="0" fillId="3" borderId="20" xfId="0" applyNumberFormat="1" applyFill="1" applyBorder="1"/>
    <xf numFmtId="0" fontId="0" fillId="4" borderId="16" xfId="0" applyFill="1" applyBorder="1" applyAlignment="1">
      <alignment horizontal="center"/>
    </xf>
    <xf numFmtId="0" fontId="0" fillId="4" borderId="3" xfId="0" applyFill="1" applyBorder="1"/>
    <xf numFmtId="0" fontId="0" fillId="4" borderId="16" xfId="0" applyFill="1" applyBorder="1"/>
    <xf numFmtId="4" fontId="0" fillId="4" borderId="27" xfId="0" applyNumberFormat="1" applyFill="1" applyBorder="1"/>
    <xf numFmtId="4" fontId="0" fillId="4" borderId="28" xfId="0" applyNumberFormat="1" applyFill="1" applyBorder="1"/>
    <xf numFmtId="4" fontId="0" fillId="4" borderId="29" xfId="0" applyNumberFormat="1" applyFill="1" applyBorder="1"/>
    <xf numFmtId="0" fontId="0" fillId="4" borderId="18" xfId="0" applyFill="1" applyBorder="1"/>
    <xf numFmtId="4" fontId="0" fillId="4" borderId="19" xfId="0" applyNumberFormat="1" applyFill="1" applyBorder="1"/>
    <xf numFmtId="0" fontId="0" fillId="3" borderId="17" xfId="0" applyFill="1" applyBorder="1"/>
    <xf numFmtId="0" fontId="0" fillId="3" borderId="31" xfId="0" applyFill="1" applyBorder="1" applyAlignment="1">
      <alignment horizontal="center"/>
    </xf>
    <xf numFmtId="0" fontId="2" fillId="0" borderId="3" xfId="2"/>
    <xf numFmtId="165" fontId="22" fillId="5" borderId="3" xfId="3" applyFont="1" applyFill="1"/>
    <xf numFmtId="165" fontId="22" fillId="6" borderId="3" xfId="3" applyFont="1" applyFill="1"/>
    <xf numFmtId="165" fontId="2" fillId="5" borderId="3" xfId="3" applyFont="1" applyFill="1"/>
    <xf numFmtId="0" fontId="2" fillId="5" borderId="3" xfId="2" applyFill="1"/>
    <xf numFmtId="165" fontId="29" fillId="0" borderId="9" xfId="3" applyFont="1" applyFill="1" applyBorder="1"/>
    <xf numFmtId="0" fontId="2" fillId="0" borderId="3" xfId="2" applyFill="1"/>
    <xf numFmtId="165" fontId="30" fillId="0" borderId="9" xfId="3" applyFont="1" applyFill="1" applyBorder="1" applyAlignment="1">
      <alignment wrapText="1"/>
    </xf>
    <xf numFmtId="165" fontId="31" fillId="0" borderId="9" xfId="3" applyFont="1" applyFill="1" applyBorder="1" applyAlignment="1">
      <alignment horizontal="center" vertical="center" wrapText="1"/>
    </xf>
    <xf numFmtId="165" fontId="31" fillId="0" borderId="9" xfId="3" applyFont="1" applyFill="1" applyBorder="1" applyAlignment="1">
      <alignment wrapText="1"/>
    </xf>
    <xf numFmtId="14" fontId="2" fillId="0" borderId="9" xfId="2" applyNumberFormat="1" applyFill="1" applyBorder="1" applyAlignment="1"/>
    <xf numFmtId="0" fontId="32" fillId="0" borderId="9" xfId="2" applyFont="1" applyFill="1" applyBorder="1" applyAlignment="1"/>
    <xf numFmtId="0" fontId="32" fillId="0" borderId="9" xfId="2" applyFont="1" applyFill="1" applyBorder="1" applyAlignment="1">
      <alignment horizontal="center" vertical="center"/>
    </xf>
    <xf numFmtId="165" fontId="2" fillId="5" borderId="9" xfId="3" applyFont="1" applyFill="1" applyBorder="1" applyAlignment="1">
      <alignment horizontal="center" wrapText="1"/>
    </xf>
    <xf numFmtId="0" fontId="2" fillId="0" borderId="9" xfId="2" applyBorder="1"/>
    <xf numFmtId="0" fontId="2" fillId="5" borderId="9" xfId="2" applyFill="1" applyBorder="1" applyAlignment="1">
      <alignment horizontal="center" wrapText="1"/>
    </xf>
    <xf numFmtId="0" fontId="32" fillId="7" borderId="9" xfId="2" applyFont="1" applyFill="1" applyBorder="1" applyAlignment="1">
      <alignment horizontal="center" vertical="center"/>
    </xf>
    <xf numFmtId="43" fontId="32" fillId="7" borderId="9" xfId="4" applyFont="1" applyFill="1" applyBorder="1" applyAlignment="1">
      <alignment horizontal="center" vertical="center"/>
    </xf>
    <xf numFmtId="0" fontId="32" fillId="7" borderId="9" xfId="2" applyFont="1" applyFill="1" applyBorder="1" applyAlignment="1">
      <alignment horizontal="center" vertical="center" wrapText="1"/>
    </xf>
    <xf numFmtId="0" fontId="33" fillId="0" borderId="3" xfId="2" applyFont="1"/>
    <xf numFmtId="43" fontId="2" fillId="0" borderId="9" xfId="4" applyFont="1" applyBorder="1"/>
    <xf numFmtId="0" fontId="32" fillId="7" borderId="9" xfId="2" applyFont="1" applyFill="1" applyBorder="1" applyAlignment="1"/>
    <xf numFmtId="0" fontId="23" fillId="0" borderId="3" xfId="2" applyFont="1"/>
    <xf numFmtId="0" fontId="34" fillId="0" borderId="3" xfId="2" applyFont="1"/>
    <xf numFmtId="14" fontId="2" fillId="0" borderId="9" xfId="2" applyNumberFormat="1" applyBorder="1"/>
    <xf numFmtId="166" fontId="2" fillId="0" borderId="9" xfId="5" applyNumberFormat="1" applyFont="1" applyBorder="1"/>
    <xf numFmtId="0" fontId="2" fillId="0" borderId="9" xfId="2" applyBorder="1" applyAlignment="1">
      <alignment horizontal="right"/>
    </xf>
    <xf numFmtId="167" fontId="2" fillId="0" borderId="9" xfId="5" applyNumberFormat="1" applyFont="1" applyBorder="1"/>
    <xf numFmtId="164" fontId="2" fillId="2" borderId="9" xfId="5" applyNumberFormat="1" applyFont="1" applyFill="1" applyBorder="1"/>
    <xf numFmtId="4" fontId="36" fillId="0" borderId="9" xfId="2" applyNumberFormat="1" applyFont="1" applyBorder="1"/>
    <xf numFmtId="4" fontId="4" fillId="0" borderId="9" xfId="1" applyNumberFormat="1" applyBorder="1"/>
    <xf numFmtId="165" fontId="2" fillId="5" borderId="9" xfId="3" applyFont="1" applyFill="1" applyBorder="1" applyAlignment="1">
      <alignment wrapText="1"/>
    </xf>
    <xf numFmtId="165" fontId="31" fillId="2" borderId="9" xfId="3" applyFont="1" applyFill="1" applyBorder="1" applyAlignment="1">
      <alignment wrapText="1"/>
    </xf>
    <xf numFmtId="0" fontId="22" fillId="5" borderId="0" xfId="0" applyFont="1" applyFill="1" applyAlignment="1">
      <alignment horizontal="center"/>
    </xf>
    <xf numFmtId="0" fontId="22" fillId="5" borderId="0" xfId="0" applyFont="1" applyFill="1"/>
    <xf numFmtId="0" fontId="22" fillId="5" borderId="33" xfId="0" applyFont="1" applyFill="1" applyBorder="1"/>
    <xf numFmtId="165" fontId="22" fillId="5" borderId="33" xfId="3" applyFont="1" applyFill="1" applyBorder="1"/>
    <xf numFmtId="0" fontId="22" fillId="5" borderId="3" xfId="0" applyFont="1" applyFill="1" applyBorder="1"/>
    <xf numFmtId="165" fontId="22" fillId="5" borderId="3" xfId="3" applyFont="1" applyFill="1" applyBorder="1"/>
    <xf numFmtId="0" fontId="22" fillId="5" borderId="32" xfId="0" applyFont="1" applyFill="1" applyBorder="1"/>
    <xf numFmtId="0" fontId="38" fillId="5" borderId="32" xfId="0" applyFont="1" applyFill="1" applyBorder="1"/>
    <xf numFmtId="165" fontId="22" fillId="5" borderId="33" xfId="0" applyNumberFormat="1" applyFont="1" applyFill="1" applyBorder="1"/>
    <xf numFmtId="165" fontId="22" fillId="5" borderId="3" xfId="0" applyNumberFormat="1" applyFont="1" applyFill="1" applyBorder="1"/>
    <xf numFmtId="14" fontId="22" fillId="5" borderId="0" xfId="0" applyNumberFormat="1" applyFont="1" applyFill="1" applyAlignment="1">
      <alignment horizontal="center"/>
    </xf>
    <xf numFmtId="14" fontId="22" fillId="5" borderId="0" xfId="0" applyNumberFormat="1" applyFont="1" applyFill="1"/>
    <xf numFmtId="14" fontId="23" fillId="0" borderId="0" xfId="0" applyNumberFormat="1" applyFont="1"/>
    <xf numFmtId="4" fontId="36" fillId="0" borderId="9" xfId="0" applyNumberFormat="1" applyFont="1" applyBorder="1"/>
    <xf numFmtId="0" fontId="21" fillId="0" borderId="9" xfId="1" applyFont="1" applyBorder="1"/>
    <xf numFmtId="2" fontId="21" fillId="0" borderId="9" xfId="1" applyNumberFormat="1" applyFont="1" applyBorder="1"/>
    <xf numFmtId="4" fontId="4" fillId="2" borderId="9" xfId="1" applyNumberFormat="1" applyFill="1" applyBorder="1"/>
    <xf numFmtId="43" fontId="2" fillId="0" borderId="3" xfId="2" applyNumberFormat="1"/>
    <xf numFmtId="165" fontId="2" fillId="5" borderId="9" xfId="3" applyFont="1" applyFill="1" applyBorder="1"/>
    <xf numFmtId="165" fontId="2" fillId="0" borderId="9" xfId="2" applyNumberFormat="1" applyBorder="1"/>
    <xf numFmtId="165" fontId="2" fillId="2" borderId="9" xfId="3" applyFont="1" applyFill="1" applyBorder="1" applyAlignment="1">
      <alignment wrapText="1"/>
    </xf>
    <xf numFmtId="165" fontId="22" fillId="5" borderId="9" xfId="3" applyFont="1" applyFill="1" applyBorder="1"/>
    <xf numFmtId="0" fontId="0" fillId="3" borderId="9" xfId="0" applyFill="1" applyBorder="1"/>
    <xf numFmtId="0" fontId="0" fillId="0" borderId="30" xfId="0" applyBorder="1"/>
    <xf numFmtId="0" fontId="0" fillId="0" borderId="34" xfId="0" applyBorder="1"/>
    <xf numFmtId="0" fontId="0" fillId="0" borderId="35" xfId="0" applyBorder="1"/>
    <xf numFmtId="0" fontId="0" fillId="3" borderId="37" xfId="0" applyFill="1" applyBorder="1"/>
    <xf numFmtId="4" fontId="0" fillId="3" borderId="39" xfId="0" applyNumberFormat="1" applyFill="1" applyBorder="1"/>
    <xf numFmtId="4" fontId="0" fillId="3" borderId="12" xfId="0" applyNumberFormat="1" applyFill="1" applyBorder="1"/>
    <xf numFmtId="0" fontId="0" fillId="3" borderId="40" xfId="0" applyFill="1" applyBorder="1"/>
    <xf numFmtId="165" fontId="2" fillId="8" borderId="9" xfId="3" applyFont="1" applyFill="1" applyBorder="1"/>
    <xf numFmtId="165" fontId="2" fillId="8" borderId="9" xfId="2" applyNumberFormat="1" applyFill="1" applyBorder="1"/>
    <xf numFmtId="14" fontId="31" fillId="4" borderId="9" xfId="2" applyNumberFormat="1" applyFont="1" applyFill="1" applyBorder="1" applyAlignment="1">
      <alignment vertical="center"/>
    </xf>
    <xf numFmtId="165" fontId="2" fillId="4" borderId="9" xfId="3" applyFont="1" applyFill="1" applyBorder="1" applyAlignment="1">
      <alignment wrapText="1"/>
    </xf>
    <xf numFmtId="165" fontId="2" fillId="4" borderId="9" xfId="3" applyFont="1" applyFill="1" applyBorder="1"/>
    <xf numFmtId="0" fontId="32" fillId="4" borderId="9" xfId="2" applyFont="1" applyFill="1" applyBorder="1" applyAlignment="1">
      <alignment horizontal="center" vertical="center"/>
    </xf>
    <xf numFmtId="0" fontId="2" fillId="4" borderId="9" xfId="2" applyFill="1" applyBorder="1"/>
    <xf numFmtId="165" fontId="30" fillId="4" borderId="9" xfId="3" applyFont="1" applyFill="1" applyBorder="1" applyAlignment="1">
      <alignment wrapText="1"/>
    </xf>
    <xf numFmtId="165" fontId="31" fillId="8" borderId="9" xfId="3" applyFont="1" applyFill="1" applyBorder="1" applyAlignment="1">
      <alignment horizontal="center" vertical="center" wrapText="1"/>
    </xf>
    <xf numFmtId="14" fontId="31" fillId="3" borderId="9" xfId="2" applyNumberFormat="1" applyFont="1" applyFill="1" applyBorder="1" applyAlignment="1">
      <alignment vertical="center"/>
    </xf>
    <xf numFmtId="4" fontId="36" fillId="3" borderId="9" xfId="0" applyNumberFormat="1" applyFont="1" applyFill="1" applyBorder="1"/>
    <xf numFmtId="0" fontId="2" fillId="3" borderId="9" xfId="2" applyFill="1" applyBorder="1"/>
    <xf numFmtId="165" fontId="30" fillId="3" borderId="9" xfId="3" applyFont="1" applyFill="1" applyBorder="1" applyAlignment="1">
      <alignment wrapText="1"/>
    </xf>
    <xf numFmtId="165" fontId="2" fillId="3" borderId="9" xfId="3" applyFont="1" applyFill="1" applyBorder="1" applyAlignment="1">
      <alignment wrapText="1"/>
    </xf>
    <xf numFmtId="165" fontId="2" fillId="3" borderId="9" xfId="3" applyFont="1" applyFill="1" applyBorder="1"/>
    <xf numFmtId="0" fontId="2" fillId="3" borderId="3" xfId="2" applyFill="1"/>
    <xf numFmtId="165" fontId="24" fillId="5" borderId="3" xfId="3" applyFont="1" applyFill="1"/>
    <xf numFmtId="165" fontId="31" fillId="9" borderId="9" xfId="3" applyFont="1" applyFill="1" applyBorder="1" applyAlignment="1">
      <alignment horizontal="center" vertical="center" wrapText="1"/>
    </xf>
    <xf numFmtId="165" fontId="2" fillId="9" borderId="9" xfId="3" applyFont="1" applyFill="1" applyBorder="1"/>
    <xf numFmtId="165" fontId="2" fillId="9" borderId="9" xfId="2" applyNumberFormat="1" applyFill="1" applyBorder="1"/>
    <xf numFmtId="0" fontId="2" fillId="4" borderId="3" xfId="2" applyFill="1"/>
    <xf numFmtId="165" fontId="31" fillId="2" borderId="9" xfId="3" applyFont="1" applyFill="1" applyBorder="1" applyAlignment="1">
      <alignment horizontal="center" vertical="center" wrapText="1"/>
    </xf>
    <xf numFmtId="165" fontId="30" fillId="2" borderId="9" xfId="3" applyFont="1" applyFill="1" applyBorder="1" applyAlignment="1">
      <alignment wrapText="1"/>
    </xf>
    <xf numFmtId="0" fontId="23" fillId="2" borderId="41" xfId="0" applyFont="1" applyFill="1" applyBorder="1" applyAlignment="1">
      <alignment horizontal="center"/>
    </xf>
    <xf numFmtId="4" fontId="4" fillId="2" borderId="8" xfId="1" applyNumberFormat="1" applyFill="1" applyBorder="1"/>
    <xf numFmtId="0" fontId="21" fillId="2" borderId="8" xfId="1" applyFont="1" applyFill="1" applyBorder="1"/>
    <xf numFmtId="0" fontId="4" fillId="2" borderId="8" xfId="1" applyFill="1" applyBorder="1"/>
    <xf numFmtId="0" fontId="2" fillId="0" borderId="30" xfId="2" applyBorder="1"/>
    <xf numFmtId="0" fontId="1" fillId="0" borderId="34" xfId="2" applyFont="1" applyBorder="1"/>
    <xf numFmtId="0" fontId="2" fillId="0" borderId="35" xfId="2" applyBorder="1"/>
    <xf numFmtId="43" fontId="22" fillId="2" borderId="16" xfId="2" applyNumberFormat="1" applyFont="1" applyFill="1" applyBorder="1"/>
    <xf numFmtId="4" fontId="2" fillId="0" borderId="3" xfId="2" applyNumberFormat="1" applyBorder="1"/>
    <xf numFmtId="43" fontId="2" fillId="0" borderId="17" xfId="2" applyNumberFormat="1" applyBorder="1"/>
    <xf numFmtId="0" fontId="2" fillId="0" borderId="18" xfId="2" applyBorder="1"/>
    <xf numFmtId="0" fontId="2" fillId="0" borderId="19" xfId="2" applyBorder="1"/>
    <xf numFmtId="0" fontId="2" fillId="0" borderId="20" xfId="2" applyBorder="1"/>
    <xf numFmtId="165" fontId="22" fillId="6" borderId="42" xfId="3" applyFont="1" applyFill="1" applyBorder="1"/>
    <xf numFmtId="165" fontId="22" fillId="5" borderId="42" xfId="3" applyFont="1" applyFill="1" applyBorder="1"/>
    <xf numFmtId="165" fontId="24" fillId="5" borderId="42" xfId="3" applyFont="1" applyFill="1" applyBorder="1"/>
    <xf numFmtId="0" fontId="2" fillId="0" borderId="34" xfId="2" applyBorder="1"/>
    <xf numFmtId="43" fontId="2" fillId="8" borderId="16" xfId="2" applyNumberFormat="1" applyFill="1" applyBorder="1"/>
    <xf numFmtId="0" fontId="2" fillId="0" borderId="3" xfId="2" applyBorder="1"/>
    <xf numFmtId="43" fontId="24" fillId="0" borderId="17" xfId="2" applyNumberFormat="1" applyFont="1" applyBorder="1"/>
    <xf numFmtId="43" fontId="2" fillId="0" borderId="19" xfId="2" applyNumberFormat="1" applyBorder="1"/>
    <xf numFmtId="43" fontId="23" fillId="2" borderId="16" xfId="0" applyNumberFormat="1" applyFont="1" applyFill="1" applyBorder="1"/>
    <xf numFmtId="4" fontId="0" fillId="0" borderId="3" xfId="0" applyNumberFormat="1" applyBorder="1"/>
    <xf numFmtId="43" fontId="0" fillId="0" borderId="17" xfId="0" applyNumberFormat="1" applyBorder="1"/>
    <xf numFmtId="0" fontId="0" fillId="0" borderId="19" xfId="0" applyBorder="1"/>
    <xf numFmtId="0" fontId="0" fillId="0" borderId="20" xfId="0" applyBorder="1"/>
    <xf numFmtId="43" fontId="0" fillId="8" borderId="16" xfId="0" applyNumberFormat="1" applyFill="1" applyBorder="1"/>
    <xf numFmtId="43" fontId="26" fillId="0" borderId="17" xfId="0" applyNumberFormat="1" applyFont="1" applyBorder="1"/>
    <xf numFmtId="43" fontId="0" fillId="0" borderId="19" xfId="0" applyNumberFormat="1" applyBorder="1"/>
    <xf numFmtId="4" fontId="4" fillId="2" borderId="3" xfId="1" applyNumberFormat="1" applyFill="1"/>
    <xf numFmtId="0" fontId="21" fillId="2" borderId="3" xfId="1" applyFont="1" applyFill="1"/>
    <xf numFmtId="0" fontId="4" fillId="2" borderId="3" xfId="1" applyFill="1"/>
    <xf numFmtId="4" fontId="4" fillId="2" borderId="43" xfId="1" applyNumberFormat="1" applyFill="1" applyBorder="1"/>
    <xf numFmtId="0" fontId="21" fillId="2" borderId="43" xfId="1" applyFont="1" applyFill="1" applyBorder="1"/>
    <xf numFmtId="0" fontId="4" fillId="2" borderId="43" xfId="1" applyFill="1" applyBorder="1"/>
    <xf numFmtId="0" fontId="21" fillId="2" borderId="9" xfId="1" applyFont="1" applyFill="1" applyBorder="1"/>
    <xf numFmtId="0" fontId="4" fillId="2" borderId="9" xfId="1" applyFill="1" applyBorder="1"/>
    <xf numFmtId="165" fontId="2" fillId="2" borderId="9" xfId="3" applyFont="1" applyFill="1" applyBorder="1"/>
    <xf numFmtId="165" fontId="2" fillId="2" borderId="9" xfId="2" applyNumberFormat="1" applyFill="1" applyBorder="1"/>
    <xf numFmtId="2" fontId="21" fillId="2" borderId="9" xfId="1" applyNumberFormat="1" applyFont="1" applyFill="1" applyBorder="1"/>
    <xf numFmtId="0" fontId="3" fillId="2" borderId="3" xfId="1" applyFont="1" applyFill="1"/>
    <xf numFmtId="2" fontId="21" fillId="2" borderId="3" xfId="1" applyNumberFormat="1" applyFont="1" applyFill="1"/>
    <xf numFmtId="17" fontId="27" fillId="4" borderId="21" xfId="0" applyNumberFormat="1" applyFont="1" applyFill="1" applyBorder="1" applyAlignment="1">
      <alignment horizontal="center"/>
    </xf>
    <xf numFmtId="17" fontId="27" fillId="4" borderId="22" xfId="0" applyNumberFormat="1" applyFont="1" applyFill="1" applyBorder="1" applyAlignment="1">
      <alignment horizontal="center"/>
    </xf>
    <xf numFmtId="17" fontId="27" fillId="3" borderId="30" xfId="0" applyNumberFormat="1" applyFont="1" applyFill="1" applyBorder="1" applyAlignment="1">
      <alignment horizontal="center"/>
    </xf>
    <xf numFmtId="17" fontId="27" fillId="3" borderId="34" xfId="0" applyNumberFormat="1" applyFont="1" applyFill="1" applyBorder="1" applyAlignment="1">
      <alignment horizontal="center"/>
    </xf>
    <xf numFmtId="17" fontId="27" fillId="3" borderId="35" xfId="0" applyNumberFormat="1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17" fontId="27" fillId="3" borderId="37" xfId="0" applyNumberFormat="1" applyFont="1" applyFill="1" applyBorder="1" applyAlignment="1">
      <alignment horizontal="center"/>
    </xf>
    <xf numFmtId="17" fontId="27" fillId="3" borderId="36" xfId="0" applyNumberFormat="1" applyFont="1" applyFill="1" applyBorder="1" applyAlignment="1">
      <alignment horizontal="center"/>
    </xf>
    <xf numFmtId="17" fontId="27" fillId="3" borderId="38" xfId="0" applyNumberFormat="1" applyFont="1" applyFill="1" applyBorder="1" applyAlignment="1">
      <alignment horizontal="center"/>
    </xf>
    <xf numFmtId="0" fontId="37" fillId="0" borderId="3" xfId="2" applyFont="1" applyAlignment="1">
      <alignment horizontal="center" wrapText="1"/>
    </xf>
    <xf numFmtId="0" fontId="35" fillId="0" borderId="32" xfId="2" applyFont="1" applyBorder="1" applyAlignment="1">
      <alignment horizontal="center"/>
    </xf>
    <xf numFmtId="17" fontId="27" fillId="0" borderId="21" xfId="0" applyNumberFormat="1" applyFont="1" applyBorder="1" applyAlignment="1">
      <alignment horizontal="center"/>
    </xf>
    <xf numFmtId="17" fontId="27" fillId="0" borderId="22" xfId="0" applyNumberFormat="1" applyFont="1" applyBorder="1" applyAlignment="1">
      <alignment horizontal="center"/>
    </xf>
    <xf numFmtId="17" fontId="27" fillId="0" borderId="23" xfId="0" applyNumberFormat="1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17" fontId="27" fillId="3" borderId="22" xfId="0" applyNumberFormat="1" applyFont="1" applyFill="1" applyBorder="1" applyAlignment="1">
      <alignment horizontal="center"/>
    </xf>
    <xf numFmtId="17" fontId="27" fillId="3" borderId="23" xfId="0" applyNumberFormat="1" applyFont="1" applyFill="1" applyBorder="1" applyAlignment="1">
      <alignment horizontal="center"/>
    </xf>
  </cellXfs>
  <cellStyles count="6">
    <cellStyle name="Millares 2" xfId="3"/>
    <cellStyle name="Millares 2 2" xfId="4"/>
    <cellStyle name="Normal" xfId="0" builtinId="0"/>
    <cellStyle name="Normal 2" xfId="1"/>
    <cellStyle name="Normal 3" xfId="2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4</xdr:row>
      <xdr:rowOff>123825</xdr:rowOff>
    </xdr:from>
    <xdr:to>
      <xdr:col>11</xdr:col>
      <xdr:colOff>276225</xdr:colOff>
      <xdr:row>30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476" t="14586" r="18218" b="19391"/>
        <a:stretch/>
      </xdr:blipFill>
      <xdr:spPr>
        <a:xfrm>
          <a:off x="552450" y="885825"/>
          <a:ext cx="8105775" cy="4829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55524</xdr:colOff>
      <xdr:row>38</xdr:row>
      <xdr:rowOff>75286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55524</xdr:colOff>
      <xdr:row>38</xdr:row>
      <xdr:rowOff>75286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K76"/>
  <sheetViews>
    <sheetView topLeftCell="A61" workbookViewId="0">
      <selection activeCell="M76" sqref="M76"/>
    </sheetView>
  </sheetViews>
  <sheetFormatPr baseColWidth="10" defaultColWidth="8.85546875" defaultRowHeight="15" x14ac:dyDescent="0.25"/>
  <cols>
    <col min="1" max="1" width="7" customWidth="1"/>
    <col min="2" max="2" width="10.140625" customWidth="1"/>
    <col min="3" max="3" width="9.7109375" customWidth="1"/>
    <col min="4" max="4" width="10.7109375" customWidth="1"/>
    <col min="5" max="5" width="8.5703125" customWidth="1"/>
    <col min="6" max="6" width="9.42578125" customWidth="1"/>
    <col min="7" max="7" width="6.7109375" customWidth="1"/>
    <col min="8" max="8" width="8.85546875" customWidth="1"/>
    <col min="9" max="9" width="6.85546875" customWidth="1"/>
    <col min="10" max="10" width="0.28515625" hidden="1" customWidth="1"/>
    <col min="11" max="11" width="9.140625" customWidth="1"/>
  </cols>
  <sheetData>
    <row r="1" spans="1:11" ht="14.45" customHeight="1" x14ac:dyDescent="0.25">
      <c r="A1" s="6" t="s">
        <v>0</v>
      </c>
      <c r="B1" s="6"/>
      <c r="C1" s="6"/>
      <c r="D1" s="6"/>
      <c r="E1" s="7"/>
      <c r="F1" s="7"/>
      <c r="G1" s="6"/>
      <c r="H1" s="6"/>
      <c r="I1" s="8"/>
      <c r="J1" s="8"/>
    </row>
    <row r="2" spans="1:11" ht="14.1" customHeight="1" x14ac:dyDescent="0.25">
      <c r="A2" s="3" t="s">
        <v>1</v>
      </c>
      <c r="B2" s="3"/>
      <c r="C2" s="3"/>
      <c r="D2" s="3"/>
      <c r="E2" s="9"/>
      <c r="F2" s="9"/>
      <c r="G2" s="10"/>
      <c r="H2" s="10"/>
      <c r="I2" s="4"/>
      <c r="J2" s="4"/>
    </row>
    <row r="3" spans="1:11" ht="16.899999999999999" customHeight="1" x14ac:dyDescent="0.25">
      <c r="A3" s="1" t="s">
        <v>2</v>
      </c>
      <c r="B3" s="1"/>
      <c r="C3" s="46"/>
      <c r="D3" s="1" t="s">
        <v>3</v>
      </c>
      <c r="E3" s="1"/>
      <c r="F3" s="1"/>
      <c r="G3" s="1" t="s">
        <v>4</v>
      </c>
      <c r="H3" s="1" t="s">
        <v>103</v>
      </c>
      <c r="I3" s="1"/>
    </row>
    <row r="4" spans="1:11" ht="14.85" customHeight="1" x14ac:dyDescent="0.25">
      <c r="A4" s="2" t="s">
        <v>5</v>
      </c>
      <c r="B4" s="2"/>
      <c r="C4" s="56"/>
      <c r="D4" s="3" t="s">
        <v>6</v>
      </c>
      <c r="E4" s="3"/>
      <c r="F4" s="4"/>
      <c r="G4" s="5">
        <v>70</v>
      </c>
      <c r="H4" s="45">
        <v>8.6999999999999994E-2</v>
      </c>
      <c r="I4" s="3"/>
    </row>
    <row r="5" spans="1:11" ht="43.5" thickBot="1" x14ac:dyDescent="0.3">
      <c r="A5" s="21" t="s">
        <v>90</v>
      </c>
      <c r="B5" s="22" t="s">
        <v>91</v>
      </c>
      <c r="C5" s="22" t="s">
        <v>92</v>
      </c>
      <c r="D5" s="22" t="s">
        <v>93</v>
      </c>
      <c r="E5" s="22" t="s">
        <v>94</v>
      </c>
      <c r="F5" s="22" t="s">
        <v>95</v>
      </c>
      <c r="G5" s="22" t="s">
        <v>96</v>
      </c>
      <c r="H5" s="23" t="s">
        <v>97</v>
      </c>
      <c r="I5" s="13" t="s">
        <v>98</v>
      </c>
    </row>
    <row r="6" spans="1:11" ht="13.35" hidden="1" customHeight="1" thickBot="1" x14ac:dyDescent="0.3">
      <c r="A6" s="27">
        <v>2</v>
      </c>
      <c r="B6" s="28" t="s">
        <v>7</v>
      </c>
      <c r="C6" s="28" t="s">
        <v>8</v>
      </c>
      <c r="D6" s="29" t="s">
        <v>9</v>
      </c>
      <c r="E6" s="30">
        <v>5809.65</v>
      </c>
      <c r="F6" s="30">
        <v>3963.99</v>
      </c>
      <c r="G6" s="29">
        <v>10</v>
      </c>
      <c r="H6" s="30">
        <f>E6+F6+G6</f>
        <v>9783.64</v>
      </c>
      <c r="I6" s="16" t="s">
        <v>10</v>
      </c>
      <c r="K6" s="17"/>
    </row>
    <row r="7" spans="1:11" ht="13.5" hidden="1" customHeight="1" x14ac:dyDescent="0.25">
      <c r="A7" s="27">
        <v>3</v>
      </c>
      <c r="B7" s="28" t="s">
        <v>11</v>
      </c>
      <c r="C7" s="31">
        <v>42310</v>
      </c>
      <c r="D7" s="29">
        <v>-516349.64</v>
      </c>
      <c r="E7" s="30">
        <v>5853.75</v>
      </c>
      <c r="F7" s="30">
        <v>3919.89</v>
      </c>
      <c r="G7" s="29">
        <v>10</v>
      </c>
      <c r="H7" s="30">
        <f t="shared" ref="H7:H21" si="0">E7+F7+G7</f>
        <v>9783.64</v>
      </c>
      <c r="I7" s="16" t="s">
        <v>10</v>
      </c>
      <c r="K7" s="50">
        <f>516349.64-5853.75</f>
        <v>510495.89</v>
      </c>
    </row>
    <row r="8" spans="1:11" ht="13.35" hidden="1" customHeight="1" thickBot="1" x14ac:dyDescent="0.3">
      <c r="A8" s="27">
        <v>4</v>
      </c>
      <c r="B8" s="28" t="s">
        <v>12</v>
      </c>
      <c r="C8" s="31">
        <v>42340</v>
      </c>
      <c r="D8" s="29" t="s">
        <v>13</v>
      </c>
      <c r="E8" s="30">
        <v>5898.19</v>
      </c>
      <c r="F8" s="30">
        <v>3875.45</v>
      </c>
      <c r="G8" s="29">
        <v>10</v>
      </c>
      <c r="H8" s="30">
        <f t="shared" si="0"/>
        <v>9783.64</v>
      </c>
      <c r="I8" s="16" t="s">
        <v>10</v>
      </c>
      <c r="K8" s="51">
        <f t="shared" ref="K8:K42" si="1">K7-E8</f>
        <v>504597.7</v>
      </c>
    </row>
    <row r="9" spans="1:11" ht="13.5" hidden="1" customHeight="1" thickBot="1" x14ac:dyDescent="0.3">
      <c r="A9" s="27">
        <v>5</v>
      </c>
      <c r="B9" s="28" t="s">
        <v>14</v>
      </c>
      <c r="C9" s="31">
        <v>42368</v>
      </c>
      <c r="D9" s="29" t="s">
        <v>15</v>
      </c>
      <c r="E9" s="30">
        <v>5942.97</v>
      </c>
      <c r="F9" s="30">
        <v>3830.67</v>
      </c>
      <c r="G9" s="29">
        <v>10</v>
      </c>
      <c r="H9" s="30">
        <f t="shared" si="0"/>
        <v>9783.64</v>
      </c>
      <c r="I9" s="16" t="s">
        <v>10</v>
      </c>
      <c r="K9" s="49">
        <f t="shared" si="1"/>
        <v>498654.73000000004</v>
      </c>
    </row>
    <row r="10" spans="1:11" ht="13.35" hidden="1" customHeight="1" thickBot="1" x14ac:dyDescent="0.3">
      <c r="A10" s="27">
        <v>6</v>
      </c>
      <c r="B10" s="28" t="s">
        <v>16</v>
      </c>
      <c r="C10" s="31">
        <v>42401</v>
      </c>
      <c r="D10" s="29" t="s">
        <v>17</v>
      </c>
      <c r="E10" s="30">
        <v>5861.41</v>
      </c>
      <c r="F10" s="30">
        <v>3912.23</v>
      </c>
      <c r="G10" s="29">
        <v>10</v>
      </c>
      <c r="H10" s="30">
        <f t="shared" si="0"/>
        <v>9783.64</v>
      </c>
      <c r="I10" s="16" t="s">
        <v>10</v>
      </c>
      <c r="K10" s="18">
        <f t="shared" si="1"/>
        <v>492793.32000000007</v>
      </c>
    </row>
    <row r="11" spans="1:11" ht="13.5" hidden="1" customHeight="1" thickBot="1" x14ac:dyDescent="0.3">
      <c r="A11" s="27">
        <v>7</v>
      </c>
      <c r="B11" s="28" t="s">
        <v>18</v>
      </c>
      <c r="C11" s="31">
        <v>42430</v>
      </c>
      <c r="D11" s="29" t="s">
        <v>19</v>
      </c>
      <c r="E11" s="30">
        <v>6032.58</v>
      </c>
      <c r="F11" s="30">
        <v>3741.06</v>
      </c>
      <c r="G11" s="29">
        <v>10</v>
      </c>
      <c r="H11" s="30">
        <f t="shared" si="0"/>
        <v>9783.64</v>
      </c>
      <c r="I11" s="16" t="s">
        <v>10</v>
      </c>
      <c r="K11" s="18">
        <f t="shared" si="1"/>
        <v>486760.74000000005</v>
      </c>
    </row>
    <row r="12" spans="1:11" ht="13.35" hidden="1" customHeight="1" thickBot="1" x14ac:dyDescent="0.3">
      <c r="A12" s="27">
        <v>8</v>
      </c>
      <c r="B12" s="31">
        <v>42462</v>
      </c>
      <c r="C12" s="31">
        <v>42461</v>
      </c>
      <c r="D12" s="29" t="s">
        <v>99</v>
      </c>
      <c r="E12" s="30">
        <v>6078.38</v>
      </c>
      <c r="F12" s="30">
        <v>3695.26</v>
      </c>
      <c r="G12" s="29">
        <v>10</v>
      </c>
      <c r="H12" s="30">
        <f t="shared" si="0"/>
        <v>9783.64</v>
      </c>
      <c r="I12" s="16" t="s">
        <v>10</v>
      </c>
      <c r="K12" s="18">
        <f t="shared" si="1"/>
        <v>480682.36000000004</v>
      </c>
    </row>
    <row r="13" spans="1:11" ht="13.5" hidden="1" customHeight="1" thickBot="1" x14ac:dyDescent="0.3">
      <c r="A13" s="27">
        <v>9</v>
      </c>
      <c r="B13" s="28" t="s">
        <v>20</v>
      </c>
      <c r="C13" s="31">
        <v>42492</v>
      </c>
      <c r="D13" s="29" t="s">
        <v>21</v>
      </c>
      <c r="E13" s="30">
        <v>6002.41</v>
      </c>
      <c r="F13" s="30">
        <v>3771.23</v>
      </c>
      <c r="G13" s="29">
        <v>10</v>
      </c>
      <c r="H13" s="30">
        <f t="shared" si="0"/>
        <v>9783.64</v>
      </c>
      <c r="I13" s="16" t="s">
        <v>10</v>
      </c>
      <c r="K13" s="18">
        <f t="shared" si="1"/>
        <v>474679.95000000007</v>
      </c>
    </row>
    <row r="14" spans="1:11" ht="13.35" hidden="1" customHeight="1" thickBot="1" x14ac:dyDescent="0.3">
      <c r="A14" s="27">
        <v>10</v>
      </c>
      <c r="B14" s="28" t="s">
        <v>22</v>
      </c>
      <c r="C14" s="31">
        <v>42522</v>
      </c>
      <c r="D14" s="29" t="s">
        <v>23</v>
      </c>
      <c r="E14" s="30">
        <v>6170.09</v>
      </c>
      <c r="F14" s="30">
        <v>3603.55</v>
      </c>
      <c r="G14" s="29">
        <v>10</v>
      </c>
      <c r="H14" s="30">
        <f t="shared" si="0"/>
        <v>9783.64</v>
      </c>
      <c r="I14" s="16" t="s">
        <v>10</v>
      </c>
      <c r="K14" s="18">
        <f t="shared" si="1"/>
        <v>468509.86000000004</v>
      </c>
    </row>
    <row r="15" spans="1:11" ht="13.5" hidden="1" customHeight="1" thickBot="1" x14ac:dyDescent="0.3">
      <c r="A15" s="27">
        <v>11</v>
      </c>
      <c r="B15" s="28" t="s">
        <v>24</v>
      </c>
      <c r="C15" s="31">
        <v>42551</v>
      </c>
      <c r="D15" s="29" t="s">
        <v>25</v>
      </c>
      <c r="E15" s="30">
        <v>6216.93</v>
      </c>
      <c r="F15" s="30">
        <v>3556.71</v>
      </c>
      <c r="G15" s="29">
        <v>10</v>
      </c>
      <c r="H15" s="30">
        <f t="shared" si="0"/>
        <v>9783.64</v>
      </c>
      <c r="I15" s="16" t="s">
        <v>10</v>
      </c>
      <c r="K15" s="18">
        <f t="shared" si="1"/>
        <v>462292.93000000005</v>
      </c>
    </row>
    <row r="16" spans="1:11" ht="13.35" hidden="1" customHeight="1" thickBot="1" x14ac:dyDescent="0.3">
      <c r="A16" s="27">
        <v>12</v>
      </c>
      <c r="B16" s="28" t="s">
        <v>26</v>
      </c>
      <c r="C16" s="31">
        <v>42583</v>
      </c>
      <c r="D16" s="29" t="s">
        <v>27</v>
      </c>
      <c r="E16" s="30">
        <v>6146.69</v>
      </c>
      <c r="F16" s="30">
        <v>3626.95</v>
      </c>
      <c r="G16" s="29">
        <v>10</v>
      </c>
      <c r="H16" s="30">
        <f t="shared" si="0"/>
        <v>9783.64</v>
      </c>
      <c r="I16" s="16" t="s">
        <v>10</v>
      </c>
      <c r="K16" s="18">
        <f t="shared" si="1"/>
        <v>456146.24000000005</v>
      </c>
    </row>
    <row r="17" spans="1:11" ht="13.5" hidden="1" customHeight="1" thickBot="1" x14ac:dyDescent="0.3">
      <c r="A17" s="27">
        <v>13</v>
      </c>
      <c r="B17" s="28" t="s">
        <v>28</v>
      </c>
      <c r="C17" s="31">
        <v>42611</v>
      </c>
      <c r="D17" s="29" t="s">
        <v>29</v>
      </c>
      <c r="E17" s="30">
        <v>6310.79</v>
      </c>
      <c r="F17" s="30">
        <v>3462.85</v>
      </c>
      <c r="G17" s="29">
        <v>10</v>
      </c>
      <c r="H17" s="30">
        <f t="shared" si="0"/>
        <v>9783.64</v>
      </c>
      <c r="I17" s="16" t="s">
        <v>10</v>
      </c>
      <c r="K17" s="18">
        <f t="shared" si="1"/>
        <v>449835.45000000007</v>
      </c>
    </row>
    <row r="18" spans="1:11" ht="13.35" hidden="1" customHeight="1" thickBot="1" x14ac:dyDescent="0.3">
      <c r="A18" s="27">
        <v>14</v>
      </c>
      <c r="B18" s="28" t="s">
        <v>30</v>
      </c>
      <c r="C18" s="31">
        <v>42642</v>
      </c>
      <c r="D18" s="29" t="s">
        <v>31</v>
      </c>
      <c r="E18" s="30">
        <v>6358.7</v>
      </c>
      <c r="F18" s="30">
        <v>3414.94</v>
      </c>
      <c r="G18" s="29">
        <v>10</v>
      </c>
      <c r="H18" s="30">
        <f t="shared" si="0"/>
        <v>9783.64</v>
      </c>
      <c r="I18" s="16" t="s">
        <v>10</v>
      </c>
      <c r="K18" s="18">
        <f t="shared" si="1"/>
        <v>443476.75000000006</v>
      </c>
    </row>
    <row r="19" spans="1:11" ht="13.5" hidden="1" customHeight="1" thickBot="1" x14ac:dyDescent="0.3">
      <c r="A19" s="27">
        <v>15</v>
      </c>
      <c r="B19" s="28" t="s">
        <v>32</v>
      </c>
      <c r="C19" s="31">
        <v>42670</v>
      </c>
      <c r="D19" s="29" t="s">
        <v>33</v>
      </c>
      <c r="E19" s="30">
        <v>6294.31</v>
      </c>
      <c r="F19" s="30">
        <v>3479.33</v>
      </c>
      <c r="G19" s="29">
        <v>10</v>
      </c>
      <c r="H19" s="30">
        <f t="shared" si="0"/>
        <v>9783.64</v>
      </c>
      <c r="I19" s="16" t="s">
        <v>10</v>
      </c>
      <c r="K19" s="18">
        <f t="shared" si="1"/>
        <v>437182.44000000006</v>
      </c>
    </row>
    <row r="20" spans="1:11" ht="13.35" hidden="1" customHeight="1" thickBot="1" x14ac:dyDescent="0.3">
      <c r="A20" s="27">
        <v>16</v>
      </c>
      <c r="B20" s="28" t="s">
        <v>34</v>
      </c>
      <c r="C20" s="31">
        <v>42703</v>
      </c>
      <c r="D20" s="29" t="s">
        <v>35</v>
      </c>
      <c r="E20" s="30">
        <v>6454.75</v>
      </c>
      <c r="F20" s="30">
        <v>3318.89</v>
      </c>
      <c r="G20" s="29">
        <v>10</v>
      </c>
      <c r="H20" s="30">
        <f t="shared" si="0"/>
        <v>9783.64</v>
      </c>
      <c r="I20" s="16" t="s">
        <v>10</v>
      </c>
      <c r="K20" s="18">
        <f t="shared" si="1"/>
        <v>430727.69000000006</v>
      </c>
    </row>
    <row r="21" spans="1:11" ht="13.5" hidden="1" customHeight="1" thickBot="1" x14ac:dyDescent="0.3">
      <c r="A21" s="27">
        <v>17</v>
      </c>
      <c r="B21" s="28" t="s">
        <v>36</v>
      </c>
      <c r="C21" s="31">
        <v>42734</v>
      </c>
      <c r="D21" s="29" t="s">
        <v>37</v>
      </c>
      <c r="E21" s="30">
        <v>6503.76</v>
      </c>
      <c r="F21" s="30">
        <v>3269.88</v>
      </c>
      <c r="G21" s="29">
        <v>10</v>
      </c>
      <c r="H21" s="30">
        <f t="shared" si="0"/>
        <v>9783.64</v>
      </c>
      <c r="I21" s="16" t="s">
        <v>10</v>
      </c>
      <c r="K21" s="19">
        <f t="shared" si="1"/>
        <v>424223.93000000005</v>
      </c>
    </row>
    <row r="22" spans="1:11" ht="13.35" hidden="1" customHeight="1" thickBot="1" x14ac:dyDescent="0.3">
      <c r="A22" s="32">
        <v>18</v>
      </c>
      <c r="B22" s="33" t="s">
        <v>38</v>
      </c>
      <c r="C22" s="36">
        <v>42765</v>
      </c>
      <c r="D22" s="34" t="s">
        <v>39</v>
      </c>
      <c r="E22" s="35">
        <v>6445.36</v>
      </c>
      <c r="F22" s="35">
        <v>3328.28</v>
      </c>
      <c r="G22" s="34">
        <v>10</v>
      </c>
      <c r="H22" s="35">
        <v>9783.64</v>
      </c>
      <c r="I22" s="16" t="s">
        <v>10</v>
      </c>
      <c r="J22" s="20"/>
      <c r="K22" s="19">
        <f t="shared" si="1"/>
        <v>417778.57000000007</v>
      </c>
    </row>
    <row r="23" spans="1:11" ht="13.5" hidden="1" customHeight="1" thickBot="1" x14ac:dyDescent="0.3">
      <c r="A23" s="38">
        <v>19</v>
      </c>
      <c r="B23" s="39" t="s">
        <v>40</v>
      </c>
      <c r="C23" s="40">
        <v>42795</v>
      </c>
      <c r="D23" s="41">
        <v>-417778.57</v>
      </c>
      <c r="E23" s="42">
        <v>6710.37</v>
      </c>
      <c r="F23" s="42">
        <v>2914.43</v>
      </c>
      <c r="G23" s="42">
        <v>10</v>
      </c>
      <c r="H23" s="43">
        <f>E23+F23+G23</f>
        <v>9634.7999999999993</v>
      </c>
      <c r="I23" s="16" t="s">
        <v>10</v>
      </c>
      <c r="K23" s="19">
        <f t="shared" si="1"/>
        <v>411068.20000000007</v>
      </c>
    </row>
    <row r="24" spans="1:11" ht="13.35" hidden="1" customHeight="1" thickBot="1" x14ac:dyDescent="0.3">
      <c r="A24" s="38">
        <v>20</v>
      </c>
      <c r="B24" s="39" t="s">
        <v>41</v>
      </c>
      <c r="C24" s="40">
        <v>42824</v>
      </c>
      <c r="D24" s="41">
        <v>-411068.2</v>
      </c>
      <c r="E24" s="42">
        <v>6757.18</v>
      </c>
      <c r="F24" s="42">
        <v>2867.62</v>
      </c>
      <c r="G24" s="42">
        <v>10</v>
      </c>
      <c r="H24" s="43">
        <f t="shared" ref="H24:H74" si="2">E24+F24+G24</f>
        <v>9634.7999999999993</v>
      </c>
      <c r="I24" s="16" t="s">
        <v>10</v>
      </c>
      <c r="K24" s="19">
        <f t="shared" si="1"/>
        <v>404311.02000000008</v>
      </c>
    </row>
    <row r="25" spans="1:11" ht="13.5" hidden="1" customHeight="1" thickBot="1" x14ac:dyDescent="0.3">
      <c r="A25" s="38">
        <v>21</v>
      </c>
      <c r="B25" s="39" t="s">
        <v>42</v>
      </c>
      <c r="C25" s="40">
        <v>42853</v>
      </c>
      <c r="D25" s="41">
        <v>-404311.02</v>
      </c>
      <c r="E25" s="42">
        <v>6709.96</v>
      </c>
      <c r="F25" s="42">
        <v>2914.84</v>
      </c>
      <c r="G25" s="42">
        <v>10</v>
      </c>
      <c r="H25" s="43">
        <f t="shared" si="2"/>
        <v>9634.7999999999993</v>
      </c>
      <c r="I25" s="16" t="s">
        <v>10</v>
      </c>
      <c r="J25" s="44"/>
      <c r="K25" s="19">
        <f t="shared" si="1"/>
        <v>397601.06000000006</v>
      </c>
    </row>
    <row r="26" spans="1:11" ht="13.35" hidden="1" customHeight="1" thickBot="1" x14ac:dyDescent="0.3">
      <c r="A26" s="38">
        <v>22</v>
      </c>
      <c r="B26" s="39" t="s">
        <v>43</v>
      </c>
      <c r="C26" s="40">
        <v>42885</v>
      </c>
      <c r="D26" s="41">
        <v>-397601.06</v>
      </c>
      <c r="E26" s="42">
        <v>6851.13</v>
      </c>
      <c r="F26" s="42">
        <v>2773.67</v>
      </c>
      <c r="G26" s="42">
        <v>10</v>
      </c>
      <c r="H26" s="43">
        <f t="shared" si="2"/>
        <v>9634.7999999999993</v>
      </c>
      <c r="I26" s="16" t="s">
        <v>10</v>
      </c>
      <c r="K26" s="19">
        <f t="shared" si="1"/>
        <v>390749.93000000005</v>
      </c>
    </row>
    <row r="27" spans="1:11" ht="13.5" hidden="1" customHeight="1" thickBot="1" x14ac:dyDescent="0.3">
      <c r="A27" s="38">
        <v>23</v>
      </c>
      <c r="B27" s="39" t="s">
        <v>44</v>
      </c>
      <c r="C27" s="40">
        <v>42914</v>
      </c>
      <c r="D27" s="41">
        <v>-390749.93</v>
      </c>
      <c r="E27" s="42">
        <v>6898.92</v>
      </c>
      <c r="F27" s="42">
        <v>2725.88</v>
      </c>
      <c r="G27" s="42">
        <v>10</v>
      </c>
      <c r="H27" s="43">
        <f t="shared" si="2"/>
        <v>9634.7999999999993</v>
      </c>
      <c r="I27" s="16" t="s">
        <v>10</v>
      </c>
      <c r="K27" s="19">
        <f t="shared" si="1"/>
        <v>383851.01000000007</v>
      </c>
    </row>
    <row r="28" spans="1:11" ht="13.35" hidden="1" customHeight="1" thickBot="1" x14ac:dyDescent="0.3">
      <c r="A28" s="38">
        <v>24</v>
      </c>
      <c r="B28" s="39" t="s">
        <v>45</v>
      </c>
      <c r="C28" s="40">
        <v>42942</v>
      </c>
      <c r="D28" s="41">
        <v>-383851.01</v>
      </c>
      <c r="E28" s="42">
        <v>6857.47</v>
      </c>
      <c r="F28" s="42">
        <v>2767.33</v>
      </c>
      <c r="G28" s="42">
        <v>10</v>
      </c>
      <c r="H28" s="43">
        <f t="shared" si="2"/>
        <v>9634.7999999999993</v>
      </c>
      <c r="I28" s="16" t="s">
        <v>10</v>
      </c>
      <c r="K28" s="19">
        <f t="shared" si="1"/>
        <v>376993.5400000001</v>
      </c>
    </row>
    <row r="29" spans="1:11" ht="13.5" hidden="1" customHeight="1" thickBot="1" x14ac:dyDescent="0.3">
      <c r="A29" s="38">
        <v>25</v>
      </c>
      <c r="B29" s="39" t="s">
        <v>46</v>
      </c>
      <c r="C29" s="40">
        <v>42976</v>
      </c>
      <c r="D29" s="47">
        <v>-376993.54</v>
      </c>
      <c r="E29" s="48">
        <v>6994.89</v>
      </c>
      <c r="F29" s="48">
        <v>2629.91</v>
      </c>
      <c r="G29" s="42">
        <v>10</v>
      </c>
      <c r="H29" s="43">
        <f t="shared" si="2"/>
        <v>9634.7999999999993</v>
      </c>
      <c r="I29" s="16" t="s">
        <v>10</v>
      </c>
      <c r="K29" s="19">
        <f t="shared" si="1"/>
        <v>369998.65000000008</v>
      </c>
    </row>
    <row r="30" spans="1:11" ht="15.75" hidden="1" thickBot="1" x14ac:dyDescent="0.3">
      <c r="A30" s="52">
        <v>26</v>
      </c>
      <c r="B30" s="53">
        <v>43007</v>
      </c>
      <c r="C30" s="40">
        <v>43006</v>
      </c>
      <c r="D30" s="41">
        <v>-369998.65</v>
      </c>
      <c r="E30" s="42">
        <v>7043.68</v>
      </c>
      <c r="F30" s="42">
        <v>2581.12</v>
      </c>
      <c r="G30" s="42">
        <v>10</v>
      </c>
      <c r="H30" s="43">
        <f t="shared" si="2"/>
        <v>9634.7999999999993</v>
      </c>
      <c r="I30" s="16" t="s">
        <v>10</v>
      </c>
      <c r="K30" s="19">
        <f t="shared" si="1"/>
        <v>362954.97000000009</v>
      </c>
    </row>
    <row r="31" spans="1:11" ht="15.75" hidden="1" thickBot="1" x14ac:dyDescent="0.3">
      <c r="A31" s="38">
        <v>27</v>
      </c>
      <c r="B31" s="39" t="s">
        <v>70</v>
      </c>
      <c r="C31" s="54">
        <v>43038</v>
      </c>
      <c r="D31" s="41">
        <v>-362954.97</v>
      </c>
      <c r="E31" s="42">
        <v>7008.12</v>
      </c>
      <c r="F31" s="42">
        <v>2616.6799999999998</v>
      </c>
      <c r="G31" s="42">
        <v>10</v>
      </c>
      <c r="H31" s="43">
        <f t="shared" si="2"/>
        <v>9634.7999999999993</v>
      </c>
      <c r="I31" s="16" t="s">
        <v>10</v>
      </c>
      <c r="K31" s="19">
        <f t="shared" si="1"/>
        <v>355946.85000000009</v>
      </c>
    </row>
    <row r="32" spans="1:11" ht="15.75" hidden="1" thickBot="1" x14ac:dyDescent="0.3">
      <c r="A32" s="38">
        <v>28</v>
      </c>
      <c r="B32" s="39" t="s">
        <v>69</v>
      </c>
      <c r="C32" s="54">
        <v>43067</v>
      </c>
      <c r="D32" s="41">
        <v>-355946.85</v>
      </c>
      <c r="E32" s="42">
        <v>7141.71</v>
      </c>
      <c r="F32" s="42">
        <v>2483.09</v>
      </c>
      <c r="G32" s="42">
        <v>10</v>
      </c>
      <c r="H32" s="43">
        <f t="shared" si="2"/>
        <v>9634.7999999999993</v>
      </c>
      <c r="I32" s="16" t="s">
        <v>10</v>
      </c>
      <c r="K32" s="19">
        <f t="shared" si="1"/>
        <v>348805.14000000007</v>
      </c>
    </row>
    <row r="33" spans="1:11" ht="15.75" hidden="1" thickBot="1" x14ac:dyDescent="0.3">
      <c r="A33" s="38">
        <v>29</v>
      </c>
      <c r="B33" s="39" t="s">
        <v>68</v>
      </c>
      <c r="C33" s="54">
        <v>43097</v>
      </c>
      <c r="D33" s="41">
        <v>-348805.14</v>
      </c>
      <c r="E33" s="42">
        <v>7191.53</v>
      </c>
      <c r="F33" s="42">
        <v>2433.27</v>
      </c>
      <c r="G33" s="42">
        <v>10</v>
      </c>
      <c r="H33" s="43">
        <f t="shared" si="2"/>
        <v>9634.7999999999993</v>
      </c>
      <c r="I33" s="16" t="s">
        <v>10</v>
      </c>
      <c r="K33" s="19">
        <f t="shared" si="1"/>
        <v>341613.61000000004</v>
      </c>
    </row>
    <row r="34" spans="1:11" ht="15.75" hidden="1" thickBot="1" x14ac:dyDescent="0.3">
      <c r="A34" s="38">
        <v>30</v>
      </c>
      <c r="B34" s="39" t="s">
        <v>67</v>
      </c>
      <c r="C34" s="39" t="s">
        <v>67</v>
      </c>
      <c r="D34" s="41">
        <v>-341613.61</v>
      </c>
      <c r="E34" s="42">
        <v>7161.97</v>
      </c>
      <c r="F34" s="42">
        <v>2462.83</v>
      </c>
      <c r="G34" s="42">
        <v>10</v>
      </c>
      <c r="H34" s="43">
        <f t="shared" si="2"/>
        <v>9634.7999999999993</v>
      </c>
      <c r="I34" s="16" t="s">
        <v>10</v>
      </c>
      <c r="K34" s="19">
        <f t="shared" si="1"/>
        <v>334451.64000000007</v>
      </c>
    </row>
    <row r="35" spans="1:11" ht="15.75" hidden="1" thickBot="1" x14ac:dyDescent="0.3">
      <c r="A35" s="38">
        <v>31</v>
      </c>
      <c r="B35" s="39" t="s">
        <v>66</v>
      </c>
      <c r="C35" s="40">
        <v>43155</v>
      </c>
      <c r="D35" s="41">
        <v>-334451.64</v>
      </c>
      <c r="E35" s="42">
        <v>7291.66</v>
      </c>
      <c r="F35" s="42">
        <v>2333.14</v>
      </c>
      <c r="G35" s="42">
        <v>10</v>
      </c>
      <c r="H35" s="43">
        <f t="shared" si="2"/>
        <v>9634.7999999999993</v>
      </c>
      <c r="I35" s="16" t="s">
        <v>10</v>
      </c>
      <c r="K35" s="19">
        <f t="shared" si="1"/>
        <v>327159.9800000001</v>
      </c>
    </row>
    <row r="36" spans="1:11" ht="15.75" hidden="1" thickBot="1" x14ac:dyDescent="0.3">
      <c r="A36" s="38">
        <v>32</v>
      </c>
      <c r="B36" s="39" t="s">
        <v>65</v>
      </c>
      <c r="C36" s="40">
        <v>43186</v>
      </c>
      <c r="D36" s="41">
        <v>-327159.98</v>
      </c>
      <c r="E36" s="42">
        <v>7342.53</v>
      </c>
      <c r="F36" s="42">
        <v>2282.27</v>
      </c>
      <c r="G36" s="42">
        <v>10</v>
      </c>
      <c r="H36" s="43">
        <f t="shared" si="2"/>
        <v>9634.7999999999993</v>
      </c>
      <c r="I36" s="16" t="s">
        <v>10</v>
      </c>
      <c r="K36" s="19">
        <f t="shared" si="1"/>
        <v>319817.45000000007</v>
      </c>
    </row>
    <row r="37" spans="1:11" ht="15.75" hidden="1" thickBot="1" x14ac:dyDescent="0.3">
      <c r="A37" s="38">
        <v>33</v>
      </c>
      <c r="B37" s="39" t="s">
        <v>64</v>
      </c>
      <c r="C37" s="55">
        <v>43217</v>
      </c>
      <c r="D37" s="41">
        <v>-319817.45</v>
      </c>
      <c r="E37" s="42">
        <v>7319.11</v>
      </c>
      <c r="F37" s="42">
        <v>2305.69</v>
      </c>
      <c r="G37" s="42">
        <v>10</v>
      </c>
      <c r="H37" s="43">
        <f t="shared" si="2"/>
        <v>9634.7999999999993</v>
      </c>
      <c r="I37" s="16" t="s">
        <v>10</v>
      </c>
      <c r="K37" s="19">
        <f t="shared" si="1"/>
        <v>312498.34000000008</v>
      </c>
    </row>
    <row r="38" spans="1:11" ht="15.75" hidden="1" thickBot="1" x14ac:dyDescent="0.3">
      <c r="A38" s="38">
        <v>34</v>
      </c>
      <c r="B38" s="39" t="s">
        <v>63</v>
      </c>
      <c r="C38" s="55">
        <v>43249</v>
      </c>
      <c r="D38" s="41">
        <v>-312498.34000000003</v>
      </c>
      <c r="E38" s="42">
        <v>7444.81</v>
      </c>
      <c r="F38" s="42">
        <v>2179.9899999999998</v>
      </c>
      <c r="G38" s="42">
        <v>10</v>
      </c>
      <c r="H38" s="43">
        <f t="shared" si="2"/>
        <v>9634.7999999999993</v>
      </c>
      <c r="I38" s="16" t="s">
        <v>10</v>
      </c>
      <c r="K38" s="19">
        <f t="shared" si="1"/>
        <v>305053.53000000009</v>
      </c>
    </row>
    <row r="39" spans="1:11" ht="15.75" hidden="1" thickBot="1" x14ac:dyDescent="0.3">
      <c r="A39" s="38">
        <v>35</v>
      </c>
      <c r="B39" s="39" t="s">
        <v>62</v>
      </c>
      <c r="C39" s="55">
        <v>43277</v>
      </c>
      <c r="D39" s="41">
        <v>-305053.53000000003</v>
      </c>
      <c r="E39" s="42">
        <v>7496.74</v>
      </c>
      <c r="F39" s="42">
        <v>2128.06</v>
      </c>
      <c r="G39" s="42">
        <v>10</v>
      </c>
      <c r="H39" s="43">
        <f t="shared" si="2"/>
        <v>9634.7999999999993</v>
      </c>
      <c r="I39" s="16" t="s">
        <v>10</v>
      </c>
      <c r="K39" s="19">
        <f t="shared" si="1"/>
        <v>297556.7900000001</v>
      </c>
    </row>
    <row r="40" spans="1:11" ht="15.75" hidden="1" thickBot="1" x14ac:dyDescent="0.3">
      <c r="A40" s="38">
        <v>36</v>
      </c>
      <c r="B40" s="39" t="s">
        <v>61</v>
      </c>
      <c r="C40" s="55">
        <v>43307</v>
      </c>
      <c r="D40" s="41">
        <v>-297556.78999999998</v>
      </c>
      <c r="E40" s="42">
        <v>7479.6</v>
      </c>
      <c r="F40" s="42">
        <v>2145.1999999999998</v>
      </c>
      <c r="G40" s="42">
        <v>10</v>
      </c>
      <c r="H40" s="43">
        <f t="shared" si="2"/>
        <v>9634.7999999999993</v>
      </c>
      <c r="I40" s="16" t="s">
        <v>10</v>
      </c>
      <c r="K40" s="19">
        <f t="shared" si="1"/>
        <v>290077.19000000012</v>
      </c>
    </row>
    <row r="41" spans="1:11" ht="15.75" hidden="1" thickBot="1" x14ac:dyDescent="0.3">
      <c r="A41" s="38">
        <v>37</v>
      </c>
      <c r="B41" s="39" t="s">
        <v>60</v>
      </c>
      <c r="C41" s="55">
        <v>43339</v>
      </c>
      <c r="D41" s="41">
        <v>-290077.19</v>
      </c>
      <c r="E41" s="42">
        <v>7601.22</v>
      </c>
      <c r="F41" s="42">
        <v>2023.58</v>
      </c>
      <c r="G41" s="42">
        <v>10</v>
      </c>
      <c r="H41" s="43">
        <f t="shared" si="2"/>
        <v>9634.7999999999993</v>
      </c>
      <c r="I41" s="16" t="s">
        <v>10</v>
      </c>
      <c r="K41" s="19">
        <f t="shared" si="1"/>
        <v>282475.97000000015</v>
      </c>
    </row>
    <row r="42" spans="1:11" ht="15.75" hidden="1" thickBot="1" x14ac:dyDescent="0.3">
      <c r="A42" s="38">
        <v>38</v>
      </c>
      <c r="B42" s="39" t="s">
        <v>59</v>
      </c>
      <c r="C42" s="55">
        <v>43369</v>
      </c>
      <c r="D42" s="41">
        <v>-282475.96999999997</v>
      </c>
      <c r="E42" s="42">
        <v>7654.24</v>
      </c>
      <c r="F42" s="42">
        <v>1970.56</v>
      </c>
      <c r="G42" s="42">
        <v>10</v>
      </c>
      <c r="H42" s="43">
        <f t="shared" si="2"/>
        <v>9634.7999999999993</v>
      </c>
      <c r="I42" s="16" t="s">
        <v>10</v>
      </c>
      <c r="K42" s="19">
        <f t="shared" si="1"/>
        <v>274821.73000000016</v>
      </c>
    </row>
    <row r="43" spans="1:11" ht="15.75" hidden="1" thickBot="1" x14ac:dyDescent="0.3">
      <c r="A43" s="52">
        <v>39</v>
      </c>
      <c r="B43" s="57" t="s">
        <v>58</v>
      </c>
      <c r="C43" s="58">
        <v>43399</v>
      </c>
      <c r="D43" s="59">
        <v>-274821.73</v>
      </c>
      <c r="E43" s="60">
        <v>7643.5</v>
      </c>
      <c r="F43" s="60">
        <v>1981.3</v>
      </c>
      <c r="G43" s="60">
        <v>10</v>
      </c>
      <c r="H43" s="61">
        <f t="shared" si="2"/>
        <v>9634.7999999999993</v>
      </c>
      <c r="I43" s="62" t="s">
        <v>10</v>
      </c>
      <c r="J43" s="63"/>
      <c r="K43" s="64">
        <f t="shared" ref="K43:K65" si="3">K42-E43</f>
        <v>267178.23000000016</v>
      </c>
    </row>
    <row r="44" spans="1:11" ht="15.75" hidden="1" thickBot="1" x14ac:dyDescent="0.3">
      <c r="A44" s="38">
        <v>40</v>
      </c>
      <c r="B44" s="39" t="s">
        <v>57</v>
      </c>
      <c r="C44" s="58">
        <v>43430</v>
      </c>
      <c r="D44" s="41">
        <v>-267178.23</v>
      </c>
      <c r="E44" s="42">
        <v>7760.96</v>
      </c>
      <c r="F44" s="42">
        <v>1863.84</v>
      </c>
      <c r="G44" s="42">
        <v>10</v>
      </c>
      <c r="H44" s="43">
        <f t="shared" si="2"/>
        <v>9634.7999999999993</v>
      </c>
      <c r="I44" s="62" t="s">
        <v>10</v>
      </c>
      <c r="K44" s="64">
        <f t="shared" si="3"/>
        <v>259417.27000000016</v>
      </c>
    </row>
    <row r="45" spans="1:11" ht="15.75" hidden="1" thickBot="1" x14ac:dyDescent="0.3">
      <c r="A45" s="38">
        <v>41</v>
      </c>
      <c r="B45" s="39" t="s">
        <v>56</v>
      </c>
      <c r="C45" s="58">
        <v>43460</v>
      </c>
      <c r="D45" s="41">
        <v>-259417.27</v>
      </c>
      <c r="E45" s="42">
        <v>7815.1</v>
      </c>
      <c r="F45" s="42">
        <v>1809.7</v>
      </c>
      <c r="G45" s="42">
        <v>10</v>
      </c>
      <c r="H45" s="43">
        <f t="shared" si="2"/>
        <v>9634.8000000000011</v>
      </c>
      <c r="I45" s="62" t="s">
        <v>10</v>
      </c>
      <c r="K45" s="64">
        <f t="shared" si="3"/>
        <v>251602.17000000016</v>
      </c>
    </row>
    <row r="46" spans="1:11" ht="15.75" hidden="1" thickBot="1" x14ac:dyDescent="0.3">
      <c r="A46" s="38">
        <v>42</v>
      </c>
      <c r="B46" s="39" t="s">
        <v>55</v>
      </c>
      <c r="C46" s="58">
        <v>43490</v>
      </c>
      <c r="D46" s="41">
        <v>-251602.17</v>
      </c>
      <c r="E46" s="42">
        <v>7810.9</v>
      </c>
      <c r="F46" s="42">
        <v>1813.9</v>
      </c>
      <c r="G46" s="42">
        <v>10</v>
      </c>
      <c r="H46" s="43">
        <f t="shared" si="2"/>
        <v>9634.7999999999993</v>
      </c>
      <c r="I46" s="62" t="s">
        <v>10</v>
      </c>
      <c r="K46" s="64">
        <f t="shared" si="3"/>
        <v>243791.27000000016</v>
      </c>
    </row>
    <row r="47" spans="1:11" ht="15.75" hidden="1" thickBot="1" x14ac:dyDescent="0.3">
      <c r="A47" s="38">
        <v>43</v>
      </c>
      <c r="B47" s="39" t="s">
        <v>54</v>
      </c>
      <c r="C47" s="58">
        <v>43521</v>
      </c>
      <c r="D47" s="41">
        <v>-243791.27</v>
      </c>
      <c r="E47" s="42">
        <v>7924.11</v>
      </c>
      <c r="F47" s="42">
        <v>1700.69</v>
      </c>
      <c r="G47" s="42">
        <v>10</v>
      </c>
      <c r="H47" s="43">
        <f t="shared" si="2"/>
        <v>9634.7999999999993</v>
      </c>
      <c r="I47" s="62" t="s">
        <v>10</v>
      </c>
      <c r="K47" s="64">
        <f t="shared" si="3"/>
        <v>235867.16000000018</v>
      </c>
    </row>
    <row r="48" spans="1:11" ht="15.75" hidden="1" thickBot="1" x14ac:dyDescent="0.3">
      <c r="A48" s="38">
        <v>44</v>
      </c>
      <c r="B48" s="39" t="s">
        <v>53</v>
      </c>
      <c r="C48" s="58">
        <v>43550</v>
      </c>
      <c r="D48" s="41">
        <v>-235867.16</v>
      </c>
      <c r="E48" s="42">
        <v>7979.39</v>
      </c>
      <c r="F48" s="42">
        <v>1645.41</v>
      </c>
      <c r="G48" s="42">
        <v>10</v>
      </c>
      <c r="H48" s="43">
        <f t="shared" si="2"/>
        <v>9634.8000000000011</v>
      </c>
      <c r="I48" s="62" t="s">
        <v>10</v>
      </c>
      <c r="K48" s="64">
        <f t="shared" si="3"/>
        <v>227887.77000000016</v>
      </c>
    </row>
    <row r="49" spans="1:11" ht="15.75" hidden="1" thickBot="1" x14ac:dyDescent="0.3">
      <c r="A49" s="38">
        <v>45</v>
      </c>
      <c r="B49" s="39" t="s">
        <v>52</v>
      </c>
      <c r="C49" s="58">
        <v>43584</v>
      </c>
      <c r="D49" s="41">
        <v>-227887.77</v>
      </c>
      <c r="E49" s="42">
        <v>7981.87</v>
      </c>
      <c r="F49" s="42">
        <v>1642.93</v>
      </c>
      <c r="G49" s="42">
        <v>10</v>
      </c>
      <c r="H49" s="43">
        <f t="shared" si="2"/>
        <v>9634.7999999999993</v>
      </c>
      <c r="I49" s="62" t="s">
        <v>10</v>
      </c>
      <c r="K49" s="64">
        <f t="shared" si="3"/>
        <v>219905.90000000017</v>
      </c>
    </row>
    <row r="50" spans="1:11" ht="15.75" hidden="1" thickBot="1" x14ac:dyDescent="0.3">
      <c r="A50" s="38">
        <v>46</v>
      </c>
      <c r="B50" s="39" t="s">
        <v>51</v>
      </c>
      <c r="C50" s="58">
        <v>43612</v>
      </c>
      <c r="D50" s="41">
        <v>-219905.9</v>
      </c>
      <c r="E50" s="42">
        <v>8090.73</v>
      </c>
      <c r="F50" s="42">
        <v>1534.07</v>
      </c>
      <c r="G50" s="42">
        <v>10</v>
      </c>
      <c r="H50" s="43">
        <f t="shared" si="2"/>
        <v>9634.7999999999993</v>
      </c>
      <c r="I50" s="62" t="s">
        <v>10</v>
      </c>
      <c r="K50" s="64">
        <f t="shared" si="3"/>
        <v>211815.17000000016</v>
      </c>
    </row>
    <row r="51" spans="1:11" ht="15.75" hidden="1" thickBot="1" x14ac:dyDescent="0.3">
      <c r="A51" s="38">
        <v>47</v>
      </c>
      <c r="B51" s="39" t="s">
        <v>50</v>
      </c>
      <c r="C51" s="58">
        <v>43643</v>
      </c>
      <c r="D51" s="41">
        <v>-211815.17</v>
      </c>
      <c r="E51" s="42">
        <v>8147.17</v>
      </c>
      <c r="F51" s="42">
        <v>1477.63</v>
      </c>
      <c r="G51" s="42">
        <v>10</v>
      </c>
      <c r="H51" s="43">
        <f t="shared" si="2"/>
        <v>9634.7999999999993</v>
      </c>
      <c r="I51" s="62" t="s">
        <v>10</v>
      </c>
      <c r="K51" s="64">
        <f t="shared" si="3"/>
        <v>203668.00000000015</v>
      </c>
    </row>
    <row r="52" spans="1:11" ht="15.75" hidden="1" thickBot="1" x14ac:dyDescent="0.3">
      <c r="A52" s="38">
        <v>48</v>
      </c>
      <c r="B52" s="39" t="s">
        <v>49</v>
      </c>
      <c r="C52" s="58">
        <v>43669</v>
      </c>
      <c r="D52" s="41">
        <v>-203668</v>
      </c>
      <c r="E52" s="42">
        <v>8156.48</v>
      </c>
      <c r="F52" s="42">
        <v>1468.32</v>
      </c>
      <c r="G52" s="42">
        <v>10</v>
      </c>
      <c r="H52" s="43">
        <f t="shared" si="2"/>
        <v>9634.7999999999993</v>
      </c>
      <c r="I52" s="62" t="s">
        <v>10</v>
      </c>
      <c r="K52" s="64">
        <f t="shared" si="3"/>
        <v>195511.52000000014</v>
      </c>
    </row>
    <row r="53" spans="1:11" ht="15.75" hidden="1" thickBot="1" x14ac:dyDescent="0.3">
      <c r="A53" s="38">
        <v>49</v>
      </c>
      <c r="B53" s="39" t="s">
        <v>48</v>
      </c>
      <c r="C53" s="58">
        <v>43704</v>
      </c>
      <c r="D53" s="41">
        <v>-195511.52</v>
      </c>
      <c r="E53" s="42">
        <v>8260.91</v>
      </c>
      <c r="F53" s="42">
        <v>1363.89</v>
      </c>
      <c r="G53" s="42">
        <v>10</v>
      </c>
      <c r="H53" s="43">
        <f t="shared" si="2"/>
        <v>9634.7999999999993</v>
      </c>
      <c r="I53" s="62" t="s">
        <v>10</v>
      </c>
      <c r="K53" s="64">
        <f t="shared" si="3"/>
        <v>187250.61000000013</v>
      </c>
    </row>
    <row r="54" spans="1:11" ht="15.75" hidden="1" thickBot="1" x14ac:dyDescent="0.3">
      <c r="A54" s="38">
        <v>50</v>
      </c>
      <c r="B54" s="39" t="s">
        <v>47</v>
      </c>
      <c r="C54" s="58">
        <v>43734</v>
      </c>
      <c r="D54" s="47">
        <v>-187250.61</v>
      </c>
      <c r="E54" s="48">
        <v>8318.5400000000009</v>
      </c>
      <c r="F54" s="48">
        <v>1306.26</v>
      </c>
      <c r="G54" s="42">
        <v>10</v>
      </c>
      <c r="H54" s="43">
        <f t="shared" si="2"/>
        <v>9634.8000000000011</v>
      </c>
      <c r="I54" s="62" t="s">
        <v>10</v>
      </c>
      <c r="K54" s="64">
        <f t="shared" si="3"/>
        <v>178932.07000000012</v>
      </c>
    </row>
    <row r="55" spans="1:11" ht="15.75" hidden="1" thickBot="1" x14ac:dyDescent="0.3">
      <c r="A55" s="52">
        <v>51</v>
      </c>
      <c r="B55" s="53">
        <v>43766</v>
      </c>
      <c r="C55" s="58">
        <v>43763</v>
      </c>
      <c r="D55" s="41">
        <v>-178932.07</v>
      </c>
      <c r="E55" s="42">
        <v>8334.81</v>
      </c>
      <c r="F55" s="42">
        <v>1289.99</v>
      </c>
      <c r="G55" s="42">
        <v>10</v>
      </c>
      <c r="H55" s="43">
        <f t="shared" si="2"/>
        <v>9634.7999999999993</v>
      </c>
      <c r="I55" s="62" t="s">
        <v>10</v>
      </c>
      <c r="K55" s="64">
        <f t="shared" si="3"/>
        <v>170597.26000000013</v>
      </c>
    </row>
    <row r="56" spans="1:11" ht="15.75" hidden="1" thickBot="1" x14ac:dyDescent="0.3">
      <c r="A56" s="38">
        <v>52</v>
      </c>
      <c r="B56" s="39" t="s">
        <v>89</v>
      </c>
      <c r="C56" s="58">
        <v>43794</v>
      </c>
      <c r="D56" s="41">
        <v>-170597.26</v>
      </c>
      <c r="E56" s="42">
        <v>8434.7099999999991</v>
      </c>
      <c r="F56" s="42">
        <v>1190.0899999999999</v>
      </c>
      <c r="G56" s="42">
        <v>10</v>
      </c>
      <c r="H56" s="43">
        <f t="shared" si="2"/>
        <v>9634.7999999999993</v>
      </c>
      <c r="I56" s="62" t="s">
        <v>10</v>
      </c>
      <c r="K56" s="64">
        <f t="shared" si="3"/>
        <v>162162.55000000013</v>
      </c>
    </row>
    <row r="57" spans="1:11" ht="15.75" hidden="1" thickBot="1" x14ac:dyDescent="0.3">
      <c r="A57" s="38">
        <v>53</v>
      </c>
      <c r="B57" s="57" t="s">
        <v>88</v>
      </c>
      <c r="C57" s="53">
        <v>43825</v>
      </c>
      <c r="D57" s="59">
        <v>-162162.54999999999</v>
      </c>
      <c r="E57" s="60">
        <v>8493.5499999999993</v>
      </c>
      <c r="F57" s="60">
        <v>1131.25</v>
      </c>
      <c r="G57" s="60">
        <v>10</v>
      </c>
      <c r="H57" s="61">
        <f t="shared" si="2"/>
        <v>9634.7999999999993</v>
      </c>
      <c r="I57" s="62" t="s">
        <v>10</v>
      </c>
      <c r="K57" s="64">
        <f t="shared" si="3"/>
        <v>153669.00000000015</v>
      </c>
    </row>
    <row r="58" spans="1:11" ht="15.75" thickBot="1" x14ac:dyDescent="0.3">
      <c r="A58" s="38">
        <v>54</v>
      </c>
      <c r="B58" s="39" t="s">
        <v>87</v>
      </c>
      <c r="C58" s="53">
        <v>43854</v>
      </c>
      <c r="D58" s="41">
        <v>-153669</v>
      </c>
      <c r="E58" s="42">
        <v>8516.94</v>
      </c>
      <c r="F58" s="42">
        <v>1107.8599999999999</v>
      </c>
      <c r="G58" s="42">
        <v>10</v>
      </c>
      <c r="H58" s="43">
        <f t="shared" si="2"/>
        <v>9634.8000000000011</v>
      </c>
      <c r="I58" s="62" t="s">
        <v>10</v>
      </c>
      <c r="K58" s="64">
        <f t="shared" si="3"/>
        <v>145152.06000000014</v>
      </c>
    </row>
    <row r="59" spans="1:11" ht="15.75" thickBot="1" x14ac:dyDescent="0.3">
      <c r="A59" s="38">
        <v>55</v>
      </c>
      <c r="B59" s="39" t="s">
        <v>86</v>
      </c>
      <c r="C59" s="53">
        <v>43886</v>
      </c>
      <c r="D59" s="41">
        <v>-145152.06</v>
      </c>
      <c r="E59" s="42">
        <v>8612.2199999999993</v>
      </c>
      <c r="F59" s="42">
        <v>1012.58</v>
      </c>
      <c r="G59" s="42">
        <v>10</v>
      </c>
      <c r="H59" s="43">
        <f t="shared" si="2"/>
        <v>9634.7999999999993</v>
      </c>
      <c r="I59" s="62" t="s">
        <v>10</v>
      </c>
      <c r="K59" s="64">
        <f t="shared" si="3"/>
        <v>136539.84000000014</v>
      </c>
    </row>
    <row r="60" spans="1:11" ht="15.75" thickBot="1" x14ac:dyDescent="0.3">
      <c r="A60" s="38">
        <v>56</v>
      </c>
      <c r="B60" s="39" t="s">
        <v>85</v>
      </c>
      <c r="C60" s="53">
        <v>43917</v>
      </c>
      <c r="D60" s="41">
        <v>-136539.84</v>
      </c>
      <c r="E60" s="42">
        <v>8672.2999999999993</v>
      </c>
      <c r="F60" s="42">
        <v>952.5</v>
      </c>
      <c r="G60" s="42">
        <v>10</v>
      </c>
      <c r="H60" s="43">
        <f t="shared" si="2"/>
        <v>9634.7999999999993</v>
      </c>
      <c r="I60" s="62" t="s">
        <v>10</v>
      </c>
      <c r="K60" s="64">
        <f t="shared" si="3"/>
        <v>127867.54000000014</v>
      </c>
    </row>
    <row r="61" spans="1:11" ht="15.75" thickBot="1" x14ac:dyDescent="0.3">
      <c r="A61" s="38">
        <v>57</v>
      </c>
      <c r="B61" s="39" t="s">
        <v>84</v>
      </c>
      <c r="C61" s="53">
        <v>43945</v>
      </c>
      <c r="D61" s="41">
        <v>-127867.54</v>
      </c>
      <c r="E61" s="42">
        <v>8702.9500000000007</v>
      </c>
      <c r="F61" s="42">
        <v>921.85</v>
      </c>
      <c r="G61" s="42">
        <v>10</v>
      </c>
      <c r="H61" s="43">
        <f t="shared" si="2"/>
        <v>9634.8000000000011</v>
      </c>
      <c r="I61" s="62" t="s">
        <v>10</v>
      </c>
      <c r="K61" s="64">
        <f t="shared" si="3"/>
        <v>119164.59000000014</v>
      </c>
    </row>
    <row r="62" spans="1:11" ht="15.75" thickBot="1" x14ac:dyDescent="0.3">
      <c r="A62" s="38">
        <v>58</v>
      </c>
      <c r="B62" s="39" t="s">
        <v>83</v>
      </c>
      <c r="C62" s="53">
        <v>43977</v>
      </c>
      <c r="D62" s="41">
        <v>-119164.59</v>
      </c>
      <c r="E62" s="42">
        <v>8793.51</v>
      </c>
      <c r="F62" s="42">
        <v>831.29</v>
      </c>
      <c r="G62" s="42">
        <v>10</v>
      </c>
      <c r="H62" s="43">
        <f t="shared" si="2"/>
        <v>9634.7999999999993</v>
      </c>
      <c r="I62" s="62" t="s">
        <v>10</v>
      </c>
      <c r="K62" s="64">
        <f t="shared" si="3"/>
        <v>110371.08000000015</v>
      </c>
    </row>
    <row r="63" spans="1:11" ht="15.75" thickBot="1" x14ac:dyDescent="0.3">
      <c r="A63" s="38">
        <v>59</v>
      </c>
      <c r="B63" s="39" t="s">
        <v>82</v>
      </c>
      <c r="C63" s="53">
        <v>44007</v>
      </c>
      <c r="D63" s="41">
        <v>-110371.08</v>
      </c>
      <c r="E63" s="42">
        <v>8854.85</v>
      </c>
      <c r="F63" s="42">
        <v>769.95</v>
      </c>
      <c r="G63" s="42">
        <v>10</v>
      </c>
      <c r="H63" s="43">
        <f t="shared" si="2"/>
        <v>9634.8000000000011</v>
      </c>
      <c r="I63" s="62" t="s">
        <v>10</v>
      </c>
      <c r="K63" s="64">
        <f t="shared" si="3"/>
        <v>101516.23000000014</v>
      </c>
    </row>
    <row r="64" spans="1:11" ht="15.75" thickBot="1" x14ac:dyDescent="0.3">
      <c r="A64" s="38">
        <v>60</v>
      </c>
      <c r="B64" s="39" t="s">
        <v>81</v>
      </c>
      <c r="C64" s="53">
        <v>44035</v>
      </c>
      <c r="D64" s="41">
        <v>-101516.23</v>
      </c>
      <c r="E64" s="42">
        <v>8892.93</v>
      </c>
      <c r="F64" s="42">
        <v>731.87</v>
      </c>
      <c r="G64" s="42">
        <v>10</v>
      </c>
      <c r="H64" s="43">
        <f t="shared" si="2"/>
        <v>9634.8000000000011</v>
      </c>
      <c r="I64" s="62" t="s">
        <v>10</v>
      </c>
      <c r="K64" s="64">
        <f t="shared" si="3"/>
        <v>92623.300000000134</v>
      </c>
    </row>
    <row r="65" spans="1:11" ht="15.75" thickBot="1" x14ac:dyDescent="0.3">
      <c r="A65" s="38">
        <v>61</v>
      </c>
      <c r="B65" s="39" t="s">
        <v>80</v>
      </c>
      <c r="C65" s="53">
        <v>44064</v>
      </c>
      <c r="D65" s="41">
        <v>-92623.3</v>
      </c>
      <c r="E65" s="42">
        <v>8978.66</v>
      </c>
      <c r="F65" s="42">
        <v>646.14</v>
      </c>
      <c r="G65" s="42">
        <v>10</v>
      </c>
      <c r="H65" s="43">
        <f t="shared" si="2"/>
        <v>9634.7999999999993</v>
      </c>
      <c r="I65" s="62" t="s">
        <v>10</v>
      </c>
      <c r="K65" s="64">
        <f t="shared" si="3"/>
        <v>83644.64000000013</v>
      </c>
    </row>
    <row r="66" spans="1:11" ht="15.75" thickBot="1" x14ac:dyDescent="0.3">
      <c r="A66" s="38">
        <v>62</v>
      </c>
      <c r="B66" s="39" t="s">
        <v>79</v>
      </c>
      <c r="C66" s="53">
        <v>44097</v>
      </c>
      <c r="D66" s="41">
        <v>-83644.639999999999</v>
      </c>
      <c r="E66" s="42">
        <v>9041.2900000000009</v>
      </c>
      <c r="F66" s="42">
        <v>583.51</v>
      </c>
      <c r="G66" s="42">
        <v>10</v>
      </c>
      <c r="H66" s="43">
        <f t="shared" si="2"/>
        <v>9634.8000000000011</v>
      </c>
      <c r="I66" s="62" t="s">
        <v>10</v>
      </c>
      <c r="K66" s="64">
        <f t="shared" ref="K66:K74" si="4">K65-E66</f>
        <v>74603.350000000122</v>
      </c>
    </row>
    <row r="67" spans="1:11" ht="15.75" thickBot="1" x14ac:dyDescent="0.3">
      <c r="A67" s="38">
        <v>63</v>
      </c>
      <c r="B67" s="39" t="s">
        <v>78</v>
      </c>
      <c r="C67" s="53">
        <v>44125</v>
      </c>
      <c r="D67" s="41">
        <v>-74603.350000000006</v>
      </c>
      <c r="E67" s="42">
        <v>9086.9599999999991</v>
      </c>
      <c r="F67" s="42">
        <v>537.84</v>
      </c>
      <c r="G67" s="42">
        <v>10</v>
      </c>
      <c r="H67" s="43">
        <f t="shared" si="2"/>
        <v>9634.7999999999993</v>
      </c>
      <c r="I67" s="62" t="s">
        <v>10</v>
      </c>
      <c r="K67" s="64">
        <f t="shared" si="4"/>
        <v>65516.390000000123</v>
      </c>
    </row>
    <row r="68" spans="1:11" ht="15.75" thickBot="1" x14ac:dyDescent="0.3">
      <c r="A68" s="38">
        <v>64</v>
      </c>
      <c r="B68" s="39" t="s">
        <v>77</v>
      </c>
      <c r="C68" s="53">
        <v>44158</v>
      </c>
      <c r="D68" s="41">
        <v>-65516.39</v>
      </c>
      <c r="E68" s="42">
        <v>9167.76</v>
      </c>
      <c r="F68" s="42">
        <v>457.04</v>
      </c>
      <c r="G68" s="42">
        <v>10</v>
      </c>
      <c r="H68" s="43">
        <f t="shared" si="2"/>
        <v>9634.8000000000011</v>
      </c>
      <c r="I68" s="62" t="s">
        <v>10</v>
      </c>
      <c r="K68" s="64">
        <f t="shared" si="4"/>
        <v>56348.630000000121</v>
      </c>
    </row>
    <row r="69" spans="1:11" ht="15.75" thickBot="1" x14ac:dyDescent="0.3">
      <c r="A69" s="38">
        <v>65</v>
      </c>
      <c r="B69" s="39" t="s">
        <v>76</v>
      </c>
      <c r="C69" s="53">
        <v>44187</v>
      </c>
      <c r="D69" s="41">
        <v>-56348.63</v>
      </c>
      <c r="E69" s="42">
        <v>9231.7099999999991</v>
      </c>
      <c r="F69" s="42">
        <v>393.09</v>
      </c>
      <c r="G69" s="42">
        <v>10</v>
      </c>
      <c r="H69" s="43">
        <f t="shared" si="2"/>
        <v>9634.7999999999993</v>
      </c>
      <c r="I69" s="62" t="s">
        <v>10</v>
      </c>
      <c r="K69" s="64">
        <f t="shared" si="4"/>
        <v>47116.920000000122</v>
      </c>
    </row>
    <row r="70" spans="1:11" ht="15.75" thickBot="1" x14ac:dyDescent="0.3">
      <c r="A70" s="38">
        <v>66</v>
      </c>
      <c r="B70" s="39" t="s">
        <v>75</v>
      </c>
      <c r="C70" s="53">
        <v>44221</v>
      </c>
      <c r="D70" s="41">
        <v>-47116.92</v>
      </c>
      <c r="E70" s="42">
        <v>9285.1200000000008</v>
      </c>
      <c r="F70" s="42">
        <v>339.68</v>
      </c>
      <c r="G70" s="42">
        <v>10</v>
      </c>
      <c r="H70" s="43">
        <f t="shared" si="2"/>
        <v>9634.8000000000011</v>
      </c>
      <c r="I70" s="62" t="s">
        <v>10</v>
      </c>
      <c r="K70" s="64">
        <f t="shared" si="4"/>
        <v>37831.800000000119</v>
      </c>
    </row>
    <row r="71" spans="1:11" ht="15.75" thickBot="1" x14ac:dyDescent="0.3">
      <c r="A71" s="38">
        <v>67</v>
      </c>
      <c r="B71" s="39" t="s">
        <v>74</v>
      </c>
      <c r="C71" s="53">
        <v>44249</v>
      </c>
      <c r="D71" s="41">
        <v>-37831.800000000003</v>
      </c>
      <c r="E71" s="42">
        <v>9360.8799999999992</v>
      </c>
      <c r="F71" s="42">
        <v>263.92</v>
      </c>
      <c r="G71" s="42">
        <v>10</v>
      </c>
      <c r="H71" s="43">
        <f t="shared" si="2"/>
        <v>9634.7999999999993</v>
      </c>
      <c r="I71" s="62" t="s">
        <v>10</v>
      </c>
      <c r="K71" s="64">
        <f t="shared" si="4"/>
        <v>28470.920000000122</v>
      </c>
    </row>
    <row r="72" spans="1:11" ht="15.75" thickBot="1" x14ac:dyDescent="0.3">
      <c r="A72" s="38">
        <v>68</v>
      </c>
      <c r="B72" s="39" t="s">
        <v>73</v>
      </c>
      <c r="C72" s="53">
        <v>44279</v>
      </c>
      <c r="D72" s="41">
        <v>-28470.92</v>
      </c>
      <c r="E72" s="42">
        <v>9426.19</v>
      </c>
      <c r="F72" s="42">
        <v>198.61</v>
      </c>
      <c r="G72" s="42">
        <v>10</v>
      </c>
      <c r="H72" s="43">
        <f t="shared" si="2"/>
        <v>9634.8000000000011</v>
      </c>
      <c r="I72" s="62" t="s">
        <v>10</v>
      </c>
      <c r="K72" s="64">
        <f t="shared" si="4"/>
        <v>19044.73000000012</v>
      </c>
    </row>
    <row r="73" spans="1:11" ht="15.75" thickBot="1" x14ac:dyDescent="0.3">
      <c r="A73" s="38">
        <v>69</v>
      </c>
      <c r="B73" s="39" t="s">
        <v>72</v>
      </c>
      <c r="C73" s="53">
        <v>44312</v>
      </c>
      <c r="D73" s="41">
        <v>-19044.73</v>
      </c>
      <c r="E73" s="42">
        <v>9487.5</v>
      </c>
      <c r="F73" s="42">
        <v>137.30000000000001</v>
      </c>
      <c r="G73" s="42">
        <v>10</v>
      </c>
      <c r="H73" s="43">
        <f t="shared" si="2"/>
        <v>9634.7999999999993</v>
      </c>
      <c r="I73" s="62" t="s">
        <v>10</v>
      </c>
      <c r="K73" s="64">
        <f t="shared" si="4"/>
        <v>9557.2300000001196</v>
      </c>
    </row>
    <row r="74" spans="1:11" ht="15.75" thickBot="1" x14ac:dyDescent="0.3">
      <c r="A74" s="38">
        <v>70</v>
      </c>
      <c r="B74" s="39" t="s">
        <v>71</v>
      </c>
      <c r="C74" s="53">
        <v>44341</v>
      </c>
      <c r="D74" s="41">
        <v>-9557.23</v>
      </c>
      <c r="E74" s="42">
        <v>9557.23</v>
      </c>
      <c r="F74" s="42">
        <v>66.67</v>
      </c>
      <c r="G74" s="42">
        <v>10</v>
      </c>
      <c r="H74" s="43">
        <f t="shared" si="2"/>
        <v>9633.9</v>
      </c>
      <c r="I74" s="62" t="s">
        <v>10</v>
      </c>
      <c r="K74" s="64">
        <f t="shared" si="4"/>
        <v>1.2005330063402653E-10</v>
      </c>
    </row>
    <row r="75" spans="1:11" ht="15.75" thickBot="1" x14ac:dyDescent="0.3">
      <c r="A75" s="11"/>
      <c r="B75" s="11"/>
      <c r="C75" s="11"/>
      <c r="D75" s="12"/>
      <c r="E75" s="24">
        <f>SUM(E6:E74)-2159.29</f>
        <v>519999.99999999983</v>
      </c>
      <c r="F75" s="25">
        <f>SUM(F6:F74)+11932.93</f>
        <v>156414.22</v>
      </c>
      <c r="G75" s="25">
        <f>SUM(G6:G74)+10</f>
        <v>700</v>
      </c>
      <c r="H75" s="26">
        <f>SUM(H6:H74)+9783.64</f>
        <v>677114.2200000002</v>
      </c>
    </row>
    <row r="76" spans="1:11" ht="15.75" thickBot="1" x14ac:dyDescent="0.3">
      <c r="F76" s="14">
        <f>SUM(F73:F74)</f>
        <v>203.97000000000003</v>
      </c>
      <c r="G76" s="14">
        <f>SUM(G73:G74)</f>
        <v>20</v>
      </c>
      <c r="H76" s="15">
        <f>SUM(F76:G76)</f>
        <v>223.97000000000003</v>
      </c>
    </row>
  </sheetData>
  <pageMargins left="0.25" right="0.25" top="0.75" bottom="0.75" header="0.3" footer="0.3"/>
  <pageSetup paperSize="9" orientation="portrait" horizontalDpi="0" verticalDpi="0" r:id="rId1"/>
  <ignoredErrors>
    <ignoredError sqref="H76 F76:G76" formulaRange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4" sqref="B14"/>
    </sheetView>
  </sheetViews>
  <sheetFormatPr baseColWidth="10" defaultRowHeight="15" x14ac:dyDescent="0.25"/>
  <sheetData>
    <row r="1" spans="1:4" x14ac:dyDescent="0.25">
      <c r="A1" s="37"/>
      <c r="B1" s="37" t="s">
        <v>102</v>
      </c>
      <c r="C1" s="37"/>
      <c r="D1" s="37"/>
    </row>
    <row r="2" spans="1:4" x14ac:dyDescent="0.25">
      <c r="A2" s="37">
        <v>519999.99999999994</v>
      </c>
      <c r="B2" s="37">
        <v>164154.97</v>
      </c>
      <c r="C2" s="37">
        <v>700</v>
      </c>
      <c r="D2" s="37">
        <v>684854.97000000079</v>
      </c>
    </row>
    <row r="3" spans="1:4" x14ac:dyDescent="0.25">
      <c r="A3" s="37"/>
      <c r="B3" s="37">
        <v>90450.880000000034</v>
      </c>
      <c r="C3" s="37">
        <v>520</v>
      </c>
      <c r="D3" s="37">
        <v>90970.880000000034</v>
      </c>
    </row>
    <row r="4" spans="1:4" x14ac:dyDescent="0.25">
      <c r="A4" s="37"/>
      <c r="B4" s="37" t="s">
        <v>101</v>
      </c>
      <c r="C4" s="37"/>
      <c r="D4" s="37"/>
    </row>
    <row r="5" spans="1:4" x14ac:dyDescent="0.25">
      <c r="A5" s="37">
        <v>519999.99999999983</v>
      </c>
      <c r="B5" s="37">
        <v>156414.22</v>
      </c>
      <c r="C5" s="37">
        <v>700</v>
      </c>
      <c r="D5" s="37">
        <v>677114.2200000002</v>
      </c>
    </row>
    <row r="6" spans="1:4" x14ac:dyDescent="0.25">
      <c r="A6" s="37"/>
      <c r="B6" s="37">
        <v>82710.129999999961</v>
      </c>
      <c r="C6" s="37">
        <v>520</v>
      </c>
      <c r="D6" s="37">
        <v>83230.129999999961</v>
      </c>
    </row>
    <row r="9" spans="1:4" x14ac:dyDescent="0.25">
      <c r="A9" t="s">
        <v>100</v>
      </c>
      <c r="B9" s="37">
        <f>B2-B5</f>
        <v>7740.75</v>
      </c>
      <c r="C9" s="37">
        <f t="shared" ref="C9:D9" si="0">C2-C5</f>
        <v>0</v>
      </c>
      <c r="D9" s="37">
        <f t="shared" si="0"/>
        <v>7740.7500000005821</v>
      </c>
    </row>
    <row r="10" spans="1:4" x14ac:dyDescent="0.25">
      <c r="B10" s="37">
        <f>B3-B6</f>
        <v>7740.7500000000728</v>
      </c>
      <c r="C10" s="37">
        <f t="shared" ref="C10:D10" si="1">C3-C6</f>
        <v>0</v>
      </c>
      <c r="D10" s="37">
        <f t="shared" si="1"/>
        <v>7740.7500000000728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</sheetPr>
  <dimension ref="A1:T35"/>
  <sheetViews>
    <sheetView topLeftCell="A16" zoomScaleNormal="100" workbookViewId="0">
      <selection activeCell="F27" sqref="F27"/>
    </sheetView>
  </sheetViews>
  <sheetFormatPr baseColWidth="10" defaultRowHeight="15" x14ac:dyDescent="0.25"/>
  <cols>
    <col min="1" max="1" width="11.42578125" customWidth="1"/>
    <col min="2" max="2" width="14.85546875" customWidth="1"/>
    <col min="3" max="3" width="15.5703125" customWidth="1"/>
    <col min="4" max="4" width="11.28515625" customWidth="1"/>
    <col min="8" max="8" width="6.5703125" customWidth="1"/>
    <col min="9" max="9" width="6.42578125" customWidth="1"/>
    <col min="12" max="12" width="6.7109375" customWidth="1"/>
    <col min="14" max="14" width="17.28515625" customWidth="1"/>
    <col min="15" max="15" width="9.42578125" customWidth="1"/>
    <col min="16" max="16" width="13.85546875" customWidth="1"/>
    <col min="17" max="17" width="15" customWidth="1"/>
  </cols>
  <sheetData>
    <row r="1" spans="1:20" x14ac:dyDescent="0.25">
      <c r="A1" t="s">
        <v>104</v>
      </c>
      <c r="O1" s="150" t="s">
        <v>178</v>
      </c>
      <c r="P1" s="160">
        <v>44044</v>
      </c>
      <c r="Q1" s="150"/>
    </row>
    <row r="2" spans="1:20" x14ac:dyDescent="0.25">
      <c r="A2" t="s">
        <v>105</v>
      </c>
      <c r="E2">
        <v>1057</v>
      </c>
      <c r="O2" s="150"/>
      <c r="P2" s="150"/>
      <c r="Q2" s="150"/>
    </row>
    <row r="3" spans="1:20" x14ac:dyDescent="0.25">
      <c r="A3" t="s">
        <v>106</v>
      </c>
      <c r="F3" t="s">
        <v>119</v>
      </c>
      <c r="H3" s="75">
        <v>9.9000000000000008E-3</v>
      </c>
      <c r="J3" s="80">
        <f>E6/12</f>
        <v>383.3775</v>
      </c>
      <c r="O3" s="151"/>
      <c r="P3" s="151"/>
      <c r="Q3" s="151"/>
    </row>
    <row r="4" spans="1:20" x14ac:dyDescent="0.25">
      <c r="A4" t="s">
        <v>107</v>
      </c>
      <c r="E4" t="s">
        <v>108</v>
      </c>
      <c r="O4" s="152">
        <v>10</v>
      </c>
      <c r="P4" s="153">
        <f>E5</f>
        <v>458306</v>
      </c>
      <c r="Q4" s="153"/>
    </row>
    <row r="5" spans="1:20" x14ac:dyDescent="0.25">
      <c r="A5" s="69" t="s">
        <v>109</v>
      </c>
      <c r="B5" s="69"/>
      <c r="C5" s="69"/>
      <c r="D5" s="69"/>
      <c r="E5" s="70">
        <v>458306</v>
      </c>
      <c r="G5" s="76" t="s">
        <v>120</v>
      </c>
      <c r="O5" s="154">
        <v>37</v>
      </c>
      <c r="P5" s="155">
        <f>'REACTIVA 01 MAJU'!L53</f>
        <v>79394.725135921515</v>
      </c>
      <c r="Q5" s="155"/>
    </row>
    <row r="6" spans="1:20" ht="15.75" thickBot="1" x14ac:dyDescent="0.3">
      <c r="A6" s="20" t="s">
        <v>110</v>
      </c>
      <c r="B6" s="20"/>
      <c r="C6" s="20"/>
      <c r="D6" s="20"/>
      <c r="E6" s="67">
        <v>4600.53</v>
      </c>
      <c r="J6" t="s">
        <v>129</v>
      </c>
      <c r="L6" s="250" t="s">
        <v>130</v>
      </c>
      <c r="M6" s="250"/>
      <c r="N6" s="250"/>
      <c r="O6" s="154">
        <v>45</v>
      </c>
      <c r="P6" s="155"/>
      <c r="Q6" s="155">
        <f>K20</f>
        <v>467751.28</v>
      </c>
    </row>
    <row r="7" spans="1:20" ht="16.5" thickBot="1" x14ac:dyDescent="0.3">
      <c r="A7" s="69" t="s">
        <v>111</v>
      </c>
      <c r="B7" s="69"/>
      <c r="C7" s="69"/>
      <c r="D7" s="69"/>
      <c r="E7" s="70">
        <v>462906.53</v>
      </c>
      <c r="G7" s="72">
        <v>467750.88</v>
      </c>
      <c r="I7" s="245">
        <v>43952</v>
      </c>
      <c r="J7" s="246"/>
      <c r="K7" s="246"/>
      <c r="L7" s="247">
        <v>44044</v>
      </c>
      <c r="M7" s="248"/>
      <c r="N7" s="249"/>
      <c r="O7" s="154">
        <v>49</v>
      </c>
      <c r="P7" s="155"/>
      <c r="Q7" s="155">
        <f>'REACTIVA 01 MAJU'!N53</f>
        <v>69949.445135921516</v>
      </c>
      <c r="R7" s="247">
        <v>44044</v>
      </c>
      <c r="S7" s="248"/>
      <c r="T7" s="249"/>
    </row>
    <row r="8" spans="1:20" ht="15.75" thickBot="1" x14ac:dyDescent="0.3">
      <c r="A8" s="69"/>
      <c r="B8" s="69"/>
      <c r="C8" s="69"/>
      <c r="D8" s="69"/>
      <c r="E8" s="70"/>
      <c r="I8" s="107" t="s">
        <v>128</v>
      </c>
      <c r="J8" s="108" t="s">
        <v>126</v>
      </c>
      <c r="K8" s="108" t="s">
        <v>127</v>
      </c>
      <c r="L8" s="116" t="s">
        <v>128</v>
      </c>
      <c r="M8" s="172" t="s">
        <v>126</v>
      </c>
      <c r="N8" s="179" t="s">
        <v>127</v>
      </c>
      <c r="O8" s="156"/>
      <c r="P8" s="157" t="s">
        <v>179</v>
      </c>
      <c r="Q8" s="156"/>
      <c r="R8" s="116" t="s">
        <v>128</v>
      </c>
      <c r="S8" s="172" t="s">
        <v>126</v>
      </c>
      <c r="T8" s="179" t="s">
        <v>127</v>
      </c>
    </row>
    <row r="9" spans="1:20" ht="15.75" thickBot="1" x14ac:dyDescent="0.3">
      <c r="B9" s="203" t="s">
        <v>115</v>
      </c>
      <c r="C9" s="203" t="s">
        <v>114</v>
      </c>
      <c r="D9" s="203" t="s">
        <v>113</v>
      </c>
      <c r="E9" s="203" t="s">
        <v>116</v>
      </c>
      <c r="F9" s="203" t="s">
        <v>117</v>
      </c>
      <c r="G9" s="203" t="s">
        <v>118</v>
      </c>
      <c r="I9" s="109">
        <v>1041</v>
      </c>
      <c r="J9" s="110">
        <f>E5</f>
        <v>458306</v>
      </c>
      <c r="K9" s="110"/>
      <c r="L9" s="176">
        <v>67311</v>
      </c>
      <c r="M9" s="98">
        <f>383.38*3</f>
        <v>1150.1399999999999</v>
      </c>
      <c r="N9" s="99"/>
      <c r="O9" s="151"/>
      <c r="P9" s="151"/>
      <c r="Q9" s="151"/>
      <c r="R9" s="176">
        <v>67311</v>
      </c>
      <c r="S9" s="98">
        <f>3197.15*3</f>
        <v>9591.4500000000007</v>
      </c>
      <c r="T9" s="99"/>
    </row>
    <row r="10" spans="1:20" ht="15.75" thickBot="1" x14ac:dyDescent="0.3">
      <c r="A10" s="93">
        <v>200621</v>
      </c>
      <c r="B10" s="204">
        <v>462906.53</v>
      </c>
      <c r="C10" s="204">
        <v>19096.77</v>
      </c>
      <c r="D10" s="205">
        <v>392.85</v>
      </c>
      <c r="E10" s="206">
        <v>0</v>
      </c>
      <c r="F10" s="206">
        <v>0</v>
      </c>
      <c r="G10" s="204">
        <v>19489.62</v>
      </c>
      <c r="I10" s="109"/>
      <c r="J10" s="111"/>
      <c r="K10" s="111"/>
      <c r="L10" s="97"/>
      <c r="M10" s="100"/>
      <c r="N10" s="101"/>
      <c r="O10" s="151"/>
      <c r="P10" s="161">
        <v>44074</v>
      </c>
      <c r="Q10" s="151"/>
      <c r="R10" s="97"/>
      <c r="S10" s="100"/>
      <c r="T10" s="101"/>
    </row>
    <row r="11" spans="1:20" x14ac:dyDescent="0.25">
      <c r="A11" s="65">
        <v>200721</v>
      </c>
      <c r="B11" s="235">
        <v>443809.76</v>
      </c>
      <c r="C11" s="235">
        <v>19125.13</v>
      </c>
      <c r="D11" s="236">
        <v>364.49</v>
      </c>
      <c r="E11" s="237">
        <v>0</v>
      </c>
      <c r="F11" s="237">
        <v>0</v>
      </c>
      <c r="G11" s="235">
        <v>19489.62</v>
      </c>
      <c r="I11" s="109">
        <v>3731</v>
      </c>
      <c r="J11" s="111">
        <f>E6+D34</f>
        <v>9445.2799999999988</v>
      </c>
      <c r="K11" s="111"/>
      <c r="L11" s="97">
        <v>3731</v>
      </c>
      <c r="M11" s="100"/>
      <c r="N11" s="101">
        <f>383.38*3</f>
        <v>1150.1399999999999</v>
      </c>
      <c r="O11" s="152">
        <v>67</v>
      </c>
      <c r="P11" s="158">
        <f>M9</f>
        <v>1150.1399999999999</v>
      </c>
      <c r="Q11" s="152"/>
      <c r="R11" s="97">
        <v>3731</v>
      </c>
      <c r="S11" s="100"/>
      <c r="T11" s="101">
        <f>3197.15*3</f>
        <v>9591.4500000000007</v>
      </c>
    </row>
    <row r="12" spans="1:20" x14ac:dyDescent="0.25">
      <c r="A12" s="65">
        <v>200821</v>
      </c>
      <c r="B12" s="166">
        <v>424684.64</v>
      </c>
      <c r="C12" s="166">
        <v>19129.21</v>
      </c>
      <c r="D12" s="238">
        <v>360.41</v>
      </c>
      <c r="E12" s="239">
        <v>0</v>
      </c>
      <c r="F12" s="239">
        <v>0</v>
      </c>
      <c r="G12" s="166">
        <v>19489.62</v>
      </c>
      <c r="I12" s="109"/>
      <c r="J12" s="111"/>
      <c r="K12" s="111"/>
      <c r="L12" s="97"/>
      <c r="M12" s="100"/>
      <c r="N12" s="101"/>
      <c r="O12" s="154">
        <v>37</v>
      </c>
      <c r="P12" s="154"/>
      <c r="Q12" s="159">
        <f>P11</f>
        <v>1150.1399999999999</v>
      </c>
      <c r="R12" s="97"/>
      <c r="S12" s="100"/>
      <c r="T12" s="101"/>
    </row>
    <row r="13" spans="1:20" x14ac:dyDescent="0.25">
      <c r="A13" s="65">
        <v>200921</v>
      </c>
      <c r="B13" s="166">
        <v>405555.44</v>
      </c>
      <c r="C13" s="166">
        <v>19145.439999999999</v>
      </c>
      <c r="D13" s="238">
        <v>344.18</v>
      </c>
      <c r="E13" s="239">
        <v>0</v>
      </c>
      <c r="F13" s="239">
        <v>0</v>
      </c>
      <c r="G13" s="166">
        <v>19489.62</v>
      </c>
      <c r="I13" s="109"/>
      <c r="J13" s="111"/>
      <c r="K13" s="111"/>
      <c r="L13" s="97"/>
      <c r="M13" s="100"/>
      <c r="N13" s="101"/>
      <c r="O13" s="156"/>
      <c r="P13" s="157" t="s">
        <v>180</v>
      </c>
      <c r="Q13" s="156"/>
      <c r="R13" s="97"/>
      <c r="S13" s="100"/>
      <c r="T13" s="101"/>
    </row>
    <row r="14" spans="1:20" ht="15.75" thickBot="1" x14ac:dyDescent="0.3">
      <c r="A14" s="65">
        <v>201021</v>
      </c>
      <c r="B14" s="166">
        <v>386410</v>
      </c>
      <c r="C14" s="166">
        <v>19172.27</v>
      </c>
      <c r="D14" s="238">
        <v>317.35000000000002</v>
      </c>
      <c r="E14" s="239">
        <v>0</v>
      </c>
      <c r="F14" s="239">
        <v>0</v>
      </c>
      <c r="G14" s="166">
        <v>19489.62</v>
      </c>
      <c r="I14" s="109"/>
      <c r="J14" s="111"/>
      <c r="K14" s="111"/>
      <c r="L14" s="104"/>
      <c r="M14" s="177"/>
      <c r="N14" s="178"/>
      <c r="P14" s="162">
        <v>44074</v>
      </c>
      <c r="R14" s="104"/>
      <c r="S14" s="177"/>
      <c r="T14" s="178"/>
    </row>
    <row r="15" spans="1:20" x14ac:dyDescent="0.25">
      <c r="A15" s="65">
        <v>201121</v>
      </c>
      <c r="B15" s="166">
        <v>367237.74</v>
      </c>
      <c r="C15" s="166">
        <v>19177.96</v>
      </c>
      <c r="D15" s="238">
        <v>311.66000000000003</v>
      </c>
      <c r="E15" s="239">
        <v>0</v>
      </c>
      <c r="F15" s="239">
        <v>0</v>
      </c>
      <c r="G15" s="166">
        <v>19489.62</v>
      </c>
      <c r="I15" s="109">
        <v>4511</v>
      </c>
      <c r="J15" s="111"/>
      <c r="K15" s="111">
        <f>J9</f>
        <v>458306</v>
      </c>
      <c r="L15" s="97">
        <v>97311</v>
      </c>
      <c r="M15" s="101">
        <f>M9</f>
        <v>1150.1399999999999</v>
      </c>
      <c r="N15" s="101"/>
      <c r="O15" s="152">
        <v>49</v>
      </c>
      <c r="P15" s="153">
        <f>'REACTIVA 01 MAJU'!N17*3</f>
        <v>8441.3237032291836</v>
      </c>
      <c r="Q15" s="153"/>
      <c r="R15" s="97">
        <v>97311</v>
      </c>
      <c r="S15" s="101">
        <f>S9</f>
        <v>9591.4500000000007</v>
      </c>
      <c r="T15" s="101"/>
    </row>
    <row r="16" spans="1:20" x14ac:dyDescent="0.25">
      <c r="A16" s="65">
        <v>201221</v>
      </c>
      <c r="B16" s="232">
        <v>348059.78</v>
      </c>
      <c r="C16" s="232">
        <v>19203.77</v>
      </c>
      <c r="D16" s="233">
        <v>285.85000000000002</v>
      </c>
      <c r="E16" s="234">
        <v>0</v>
      </c>
      <c r="F16" s="234">
        <v>0</v>
      </c>
      <c r="G16" s="232">
        <v>19489.62</v>
      </c>
      <c r="I16" s="109"/>
      <c r="J16" s="111"/>
      <c r="K16" s="111"/>
      <c r="L16" s="97"/>
      <c r="M16" s="100"/>
      <c r="N16" s="101"/>
      <c r="O16" s="154">
        <v>77</v>
      </c>
      <c r="P16" s="155"/>
      <c r="Q16" s="155">
        <f>'REACTIVA 01 MAJU'!N17*3</f>
        <v>8441.3237032291836</v>
      </c>
      <c r="R16" s="97"/>
      <c r="S16" s="100"/>
      <c r="T16" s="101"/>
    </row>
    <row r="17" spans="1:20" x14ac:dyDescent="0.25">
      <c r="A17" s="65">
        <v>200122</v>
      </c>
      <c r="B17" s="232">
        <v>328856.02</v>
      </c>
      <c r="C17" s="232">
        <v>19210.53</v>
      </c>
      <c r="D17" s="233">
        <v>279.08999999999997</v>
      </c>
      <c r="E17" s="234">
        <v>0</v>
      </c>
      <c r="F17" s="234">
        <v>0</v>
      </c>
      <c r="G17" s="232">
        <v>19489.62</v>
      </c>
      <c r="I17" s="109">
        <v>4551</v>
      </c>
      <c r="J17" s="111"/>
      <c r="K17" s="111">
        <f>D34</f>
        <v>4844.7499999999991</v>
      </c>
      <c r="L17" s="97">
        <v>79171</v>
      </c>
      <c r="M17" s="100"/>
      <c r="N17" s="101">
        <f>M15</f>
        <v>1150.1399999999999</v>
      </c>
      <c r="O17" s="156"/>
      <c r="P17" s="157" t="s">
        <v>181</v>
      </c>
      <c r="Q17" s="156"/>
      <c r="R17" s="97">
        <v>79171</v>
      </c>
      <c r="S17" s="100"/>
      <c r="T17" s="101">
        <f>S15</f>
        <v>9591.4500000000007</v>
      </c>
    </row>
    <row r="18" spans="1:20" x14ac:dyDescent="0.25">
      <c r="A18" s="65">
        <v>200222</v>
      </c>
      <c r="B18" s="232">
        <v>309645.49</v>
      </c>
      <c r="C18" s="232">
        <v>19226.84</v>
      </c>
      <c r="D18" s="233">
        <v>262.77999999999997</v>
      </c>
      <c r="E18" s="234">
        <v>0</v>
      </c>
      <c r="F18" s="234">
        <v>0</v>
      </c>
      <c r="G18" s="232">
        <v>19489.62</v>
      </c>
      <c r="I18" s="109"/>
      <c r="J18" s="111"/>
      <c r="K18" s="111"/>
      <c r="L18" s="97"/>
      <c r="M18" s="100"/>
      <c r="N18" s="101"/>
      <c r="R18" s="97"/>
      <c r="S18" s="100"/>
      <c r="T18" s="101"/>
    </row>
    <row r="19" spans="1:20" x14ac:dyDescent="0.25">
      <c r="A19" s="65">
        <v>200322</v>
      </c>
      <c r="B19" s="232">
        <v>290418.65999999997</v>
      </c>
      <c r="C19" s="232">
        <v>19267.009999999998</v>
      </c>
      <c r="D19" s="233">
        <v>222.61</v>
      </c>
      <c r="E19" s="234">
        <v>0</v>
      </c>
      <c r="F19" s="234">
        <v>0</v>
      </c>
      <c r="G19" s="232">
        <v>19489.62</v>
      </c>
      <c r="I19" s="109">
        <v>4553</v>
      </c>
      <c r="J19" s="112"/>
      <c r="K19" s="112">
        <f>E6</f>
        <v>4600.53</v>
      </c>
      <c r="L19" s="97"/>
      <c r="M19" s="102"/>
      <c r="N19" s="103"/>
      <c r="R19" s="97"/>
      <c r="S19" s="102"/>
      <c r="T19" s="103"/>
    </row>
    <row r="20" spans="1:20" ht="15.75" thickBot="1" x14ac:dyDescent="0.3">
      <c r="A20" s="65">
        <v>200422</v>
      </c>
      <c r="B20" s="232">
        <v>271151.65999999997</v>
      </c>
      <c r="C20" s="232">
        <v>19259.509999999998</v>
      </c>
      <c r="D20" s="233">
        <v>230.11</v>
      </c>
      <c r="E20" s="234">
        <v>0</v>
      </c>
      <c r="F20" s="234">
        <v>0</v>
      </c>
      <c r="G20" s="232">
        <v>19489.62</v>
      </c>
      <c r="I20" s="113"/>
      <c r="J20" s="114">
        <f>SUM(J9:J19)</f>
        <v>467751.28</v>
      </c>
      <c r="K20" s="114">
        <f>SUM(K9:K19)</f>
        <v>467751.28</v>
      </c>
      <c r="L20" s="104"/>
      <c r="M20" s="105">
        <f>SUM(M9:M19)</f>
        <v>2300.2799999999997</v>
      </c>
      <c r="N20" s="106">
        <f>SUM(N9:N19)</f>
        <v>2300.2799999999997</v>
      </c>
      <c r="R20" s="104"/>
      <c r="S20" s="105">
        <f>SUM(S9:S19)</f>
        <v>19182.900000000001</v>
      </c>
      <c r="T20" s="106">
        <f>SUM(T9:T19)</f>
        <v>19182.900000000001</v>
      </c>
    </row>
    <row r="21" spans="1:20" x14ac:dyDescent="0.25">
      <c r="A21" s="65">
        <v>200522</v>
      </c>
      <c r="B21" s="232">
        <v>251892.16</v>
      </c>
      <c r="C21" s="232">
        <v>19282.75</v>
      </c>
      <c r="D21" s="233">
        <v>206.87</v>
      </c>
      <c r="E21" s="234">
        <v>0</v>
      </c>
      <c r="F21" s="234">
        <v>0</v>
      </c>
      <c r="G21" s="232">
        <v>19489.62</v>
      </c>
      <c r="L21" s="173"/>
      <c r="M21" s="174"/>
      <c r="N21" s="175"/>
      <c r="R21" s="173"/>
      <c r="S21" s="174"/>
      <c r="T21" s="175"/>
    </row>
    <row r="22" spans="1:20" ht="16.5" thickBot="1" x14ac:dyDescent="0.3">
      <c r="A22" s="65">
        <v>200622</v>
      </c>
      <c r="B22" s="232">
        <v>232609.42</v>
      </c>
      <c r="C22" s="232">
        <v>19292.21</v>
      </c>
      <c r="D22" s="233">
        <v>197.41</v>
      </c>
      <c r="E22" s="234">
        <v>0</v>
      </c>
      <c r="F22" s="234">
        <v>0</v>
      </c>
      <c r="G22" s="232">
        <v>19489.62</v>
      </c>
      <c r="L22" s="251">
        <v>44075</v>
      </c>
      <c r="M22" s="252"/>
      <c r="N22" s="253"/>
      <c r="R22" s="251">
        <v>44075</v>
      </c>
      <c r="S22" s="252"/>
      <c r="T22" s="253"/>
    </row>
    <row r="23" spans="1:20" x14ac:dyDescent="0.25">
      <c r="A23" s="65">
        <v>200722</v>
      </c>
      <c r="B23" s="66">
        <v>213317.21</v>
      </c>
      <c r="C23" s="66">
        <v>19314.43</v>
      </c>
      <c r="D23" s="68">
        <v>175.19</v>
      </c>
      <c r="E23" s="65">
        <v>0</v>
      </c>
      <c r="F23" s="65">
        <v>0</v>
      </c>
      <c r="G23" s="66">
        <v>19489.62</v>
      </c>
      <c r="L23" s="116" t="s">
        <v>128</v>
      </c>
      <c r="M23" s="96" t="s">
        <v>126</v>
      </c>
      <c r="N23" s="115" t="s">
        <v>127</v>
      </c>
      <c r="R23" s="116" t="s">
        <v>128</v>
      </c>
      <c r="S23" s="96" t="s">
        <v>126</v>
      </c>
      <c r="T23" s="115" t="s">
        <v>127</v>
      </c>
    </row>
    <row r="24" spans="1:20" x14ac:dyDescent="0.25">
      <c r="A24" s="65">
        <v>200822</v>
      </c>
      <c r="B24" s="66">
        <v>194002.79</v>
      </c>
      <c r="C24" s="66">
        <v>19324.98</v>
      </c>
      <c r="D24" s="68">
        <v>164.64</v>
      </c>
      <c r="E24" s="65">
        <v>0</v>
      </c>
      <c r="F24" s="65">
        <v>0</v>
      </c>
      <c r="G24" s="66">
        <v>19489.62</v>
      </c>
      <c r="L24" s="176">
        <v>67311</v>
      </c>
      <c r="M24" s="98">
        <f>J3</f>
        <v>383.3775</v>
      </c>
      <c r="N24" s="99"/>
      <c r="R24" s="176">
        <v>67311</v>
      </c>
      <c r="S24" s="98">
        <v>3197.15</v>
      </c>
      <c r="T24" s="99"/>
    </row>
    <row r="25" spans="1:20" x14ac:dyDescent="0.25">
      <c r="A25" s="65">
        <v>200922</v>
      </c>
      <c r="B25" s="66">
        <v>174677.82</v>
      </c>
      <c r="C25" s="66">
        <v>19341.38</v>
      </c>
      <c r="D25" s="68">
        <v>148.24</v>
      </c>
      <c r="E25" s="65">
        <v>0</v>
      </c>
      <c r="F25" s="65">
        <v>0</v>
      </c>
      <c r="G25" s="66">
        <v>19489.62</v>
      </c>
      <c r="L25" s="97"/>
      <c r="M25" s="100"/>
      <c r="N25" s="101"/>
      <c r="R25" s="97"/>
      <c r="S25" s="100"/>
      <c r="T25" s="101"/>
    </row>
    <row r="26" spans="1:20" x14ac:dyDescent="0.25">
      <c r="A26" s="65">
        <v>201022</v>
      </c>
      <c r="B26" s="66">
        <v>155336.45000000001</v>
      </c>
      <c r="C26" s="66">
        <v>19362.05</v>
      </c>
      <c r="D26" s="68">
        <v>127.57</v>
      </c>
      <c r="E26" s="65">
        <v>0</v>
      </c>
      <c r="F26" s="65">
        <v>0</v>
      </c>
      <c r="G26" s="66">
        <v>19489.62</v>
      </c>
      <c r="L26" s="97">
        <v>3731</v>
      </c>
      <c r="M26" s="100"/>
      <c r="N26" s="101">
        <f>M24</f>
        <v>383.3775</v>
      </c>
      <c r="R26" s="97">
        <v>3731</v>
      </c>
      <c r="S26" s="100"/>
      <c r="T26" s="101">
        <f>S24</f>
        <v>3197.15</v>
      </c>
    </row>
    <row r="27" spans="1:20" x14ac:dyDescent="0.25">
      <c r="A27" s="65">
        <v>201122</v>
      </c>
      <c r="B27" s="66">
        <v>135974.41</v>
      </c>
      <c r="C27" s="66">
        <v>19374.22</v>
      </c>
      <c r="D27" s="68">
        <v>115.4</v>
      </c>
      <c r="E27" s="65">
        <v>0</v>
      </c>
      <c r="F27" s="65">
        <v>0</v>
      </c>
      <c r="G27" s="66">
        <v>19489.62</v>
      </c>
      <c r="L27" s="97"/>
      <c r="M27" s="100"/>
      <c r="N27" s="101"/>
      <c r="R27" s="97"/>
      <c r="S27" s="100"/>
      <c r="T27" s="101"/>
    </row>
    <row r="28" spans="1:20" x14ac:dyDescent="0.25">
      <c r="A28" s="65">
        <v>201222</v>
      </c>
      <c r="B28" s="66">
        <v>116600.19</v>
      </c>
      <c r="C28" s="66">
        <v>19393.86</v>
      </c>
      <c r="D28" s="68">
        <v>95.76</v>
      </c>
      <c r="E28" s="65">
        <v>0</v>
      </c>
      <c r="F28" s="65">
        <v>0</v>
      </c>
      <c r="G28" s="66">
        <v>19489.62</v>
      </c>
      <c r="L28" s="97"/>
      <c r="M28" s="100"/>
      <c r="N28" s="101"/>
      <c r="R28" s="97"/>
      <c r="S28" s="100"/>
      <c r="T28" s="101"/>
    </row>
    <row r="29" spans="1:20" ht="15.75" thickBot="1" x14ac:dyDescent="0.3">
      <c r="A29" s="65">
        <v>200123</v>
      </c>
      <c r="B29" s="66">
        <v>97206.34</v>
      </c>
      <c r="C29" s="66">
        <v>19407.13</v>
      </c>
      <c r="D29" s="68">
        <v>82.49</v>
      </c>
      <c r="E29" s="65">
        <v>0</v>
      </c>
      <c r="F29" s="65">
        <v>0</v>
      </c>
      <c r="G29" s="66">
        <v>19489.62</v>
      </c>
      <c r="L29" s="104"/>
      <c r="M29" s="177"/>
      <c r="N29" s="178"/>
      <c r="R29" s="104"/>
      <c r="S29" s="177"/>
      <c r="T29" s="178"/>
    </row>
    <row r="30" spans="1:20" x14ac:dyDescent="0.25">
      <c r="A30" s="65">
        <v>200223</v>
      </c>
      <c r="B30" s="66">
        <v>77799.22</v>
      </c>
      <c r="C30" s="66">
        <v>19423.599999999999</v>
      </c>
      <c r="D30" s="68">
        <v>66.02</v>
      </c>
      <c r="E30" s="65">
        <v>0</v>
      </c>
      <c r="F30" s="65">
        <v>0</v>
      </c>
      <c r="G30" s="66">
        <v>19489.62</v>
      </c>
      <c r="L30" s="97">
        <v>97311</v>
      </c>
      <c r="M30" s="101">
        <f>M24</f>
        <v>383.3775</v>
      </c>
      <c r="N30" s="101"/>
      <c r="R30" s="97">
        <v>97311</v>
      </c>
      <c r="S30" s="101">
        <f>S24</f>
        <v>3197.15</v>
      </c>
      <c r="T30" s="101"/>
    </row>
    <row r="31" spans="1:20" x14ac:dyDescent="0.25">
      <c r="A31" s="65">
        <v>200323</v>
      </c>
      <c r="B31" s="66">
        <v>58375.63</v>
      </c>
      <c r="C31" s="66">
        <v>19444.87</v>
      </c>
      <c r="D31" s="68">
        <v>44.75</v>
      </c>
      <c r="E31" s="65">
        <v>0</v>
      </c>
      <c r="F31" s="65">
        <v>0</v>
      </c>
      <c r="G31" s="66">
        <v>19489.62</v>
      </c>
      <c r="L31" s="97"/>
      <c r="M31" s="100"/>
      <c r="N31" s="101"/>
      <c r="R31" s="97"/>
      <c r="S31" s="100"/>
      <c r="T31" s="101"/>
    </row>
    <row r="32" spans="1:20" x14ac:dyDescent="0.25">
      <c r="A32" s="65">
        <v>200423</v>
      </c>
      <c r="B32" s="66">
        <v>38930.76</v>
      </c>
      <c r="C32" s="66">
        <v>19456.580000000002</v>
      </c>
      <c r="D32" s="68">
        <v>33.04</v>
      </c>
      <c r="E32" s="65">
        <v>0</v>
      </c>
      <c r="F32" s="65">
        <v>0</v>
      </c>
      <c r="G32" s="66">
        <v>19489.62</v>
      </c>
      <c r="L32" s="97">
        <v>79171</v>
      </c>
      <c r="M32" s="100"/>
      <c r="N32" s="101">
        <f>M30</f>
        <v>383.3775</v>
      </c>
      <c r="R32" s="97">
        <v>79171</v>
      </c>
      <c r="S32" s="100"/>
      <c r="T32" s="101">
        <f>S30</f>
        <v>3197.15</v>
      </c>
    </row>
    <row r="33" spans="1:20" x14ac:dyDescent="0.25">
      <c r="A33" s="93">
        <v>200523</v>
      </c>
      <c r="B33" s="66">
        <v>19474.18</v>
      </c>
      <c r="C33" s="66">
        <v>19474.18</v>
      </c>
      <c r="D33" s="68">
        <v>15.99</v>
      </c>
      <c r="E33" s="65">
        <v>0</v>
      </c>
      <c r="F33" s="65">
        <v>0</v>
      </c>
      <c r="G33" s="66">
        <v>19489.62</v>
      </c>
      <c r="L33" s="97"/>
      <c r="M33" s="100"/>
      <c r="N33" s="101"/>
      <c r="R33" s="97"/>
      <c r="S33" s="100"/>
      <c r="T33" s="101"/>
    </row>
    <row r="34" spans="1:20" x14ac:dyDescent="0.25">
      <c r="A34" s="71" t="s">
        <v>112</v>
      </c>
      <c r="B34" s="71"/>
      <c r="C34" s="72">
        <f>SUM(C10:C33)</f>
        <v>462906.67999999993</v>
      </c>
      <c r="D34" s="73">
        <f>SUM(D10:D33)</f>
        <v>4844.7499999999991</v>
      </c>
      <c r="E34" s="71">
        <v>0</v>
      </c>
      <c r="F34" s="71">
        <v>0</v>
      </c>
      <c r="G34" s="72">
        <f>SUM(G10:G33)</f>
        <v>467750.87999999995</v>
      </c>
      <c r="L34" s="97"/>
      <c r="M34" s="102"/>
      <c r="N34" s="103"/>
      <c r="R34" s="97"/>
      <c r="S34" s="102"/>
      <c r="T34" s="103"/>
    </row>
    <row r="35" spans="1:20" ht="15.75" thickBot="1" x14ac:dyDescent="0.3">
      <c r="B35" s="65"/>
      <c r="C35" s="65"/>
      <c r="D35" s="65"/>
      <c r="E35" s="65"/>
      <c r="F35" s="65"/>
      <c r="G35" s="65"/>
      <c r="L35" s="104"/>
      <c r="M35" s="105">
        <f>SUM(M24:M34)</f>
        <v>766.755</v>
      </c>
      <c r="N35" s="106">
        <f>SUM(N24:N34)</f>
        <v>766.755</v>
      </c>
      <c r="R35" s="104"/>
      <c r="S35" s="105">
        <f>SUM(S24:S34)</f>
        <v>6394.3</v>
      </c>
      <c r="T35" s="106">
        <f>SUM(T24:T34)</f>
        <v>6394.3</v>
      </c>
    </row>
  </sheetData>
  <mergeCells count="6">
    <mergeCell ref="I7:K7"/>
    <mergeCell ref="L7:N7"/>
    <mergeCell ref="L6:N6"/>
    <mergeCell ref="L22:N22"/>
    <mergeCell ref="R7:T7"/>
    <mergeCell ref="R22:T22"/>
  </mergeCells>
  <pageMargins left="0.25" right="0.25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2:Q59"/>
  <sheetViews>
    <sheetView topLeftCell="B31" zoomScaleNormal="100" workbookViewId="0">
      <selection activeCell="E17" sqref="E17:E28"/>
    </sheetView>
  </sheetViews>
  <sheetFormatPr baseColWidth="10" defaultRowHeight="15" x14ac:dyDescent="0.25"/>
  <cols>
    <col min="1" max="1" width="23.140625" style="117" hidden="1" customWidth="1"/>
    <col min="2" max="2" width="11.7109375" style="117" customWidth="1"/>
    <col min="3" max="3" width="11.140625" style="117" customWidth="1"/>
    <col min="4" max="4" width="12.140625" style="117" customWidth="1"/>
    <col min="5" max="5" width="11.7109375" style="117" customWidth="1"/>
    <col min="6" max="6" width="11.85546875" style="117" customWidth="1"/>
    <col min="7" max="7" width="12.140625" style="117" customWidth="1"/>
    <col min="8" max="8" width="2.28515625" style="117" customWidth="1"/>
    <col min="9" max="9" width="11.42578125" style="117"/>
    <col min="10" max="10" width="11.7109375" style="117" customWidth="1"/>
    <col min="11" max="11" width="12.85546875" style="117" customWidth="1"/>
    <col min="12" max="12" width="10.7109375" style="117" customWidth="1"/>
    <col min="13" max="13" width="11.5703125" style="117" customWidth="1"/>
    <col min="14" max="16384" width="11.42578125" style="117"/>
  </cols>
  <sheetData>
    <row r="2" spans="1:14" ht="23.25" x14ac:dyDescent="0.35">
      <c r="A2" s="254" t="s">
        <v>177</v>
      </c>
      <c r="B2" s="254"/>
      <c r="C2" s="254"/>
      <c r="D2" s="254"/>
      <c r="E2" s="254"/>
      <c r="F2" s="254"/>
      <c r="G2" s="254"/>
    </row>
    <row r="5" spans="1:14" x14ac:dyDescent="0.25">
      <c r="A5" s="138" t="s">
        <v>176</v>
      </c>
      <c r="B5" s="146">
        <v>458306</v>
      </c>
      <c r="C5" s="136"/>
      <c r="D5" s="255" t="s">
        <v>175</v>
      </c>
      <c r="E5" s="255"/>
    </row>
    <row r="6" spans="1:14" x14ac:dyDescent="0.25">
      <c r="A6" s="138" t="s">
        <v>174</v>
      </c>
      <c r="B6" s="131">
        <v>12</v>
      </c>
      <c r="C6" s="139" t="s">
        <v>173</v>
      </c>
      <c r="D6" s="143" t="s">
        <v>172</v>
      </c>
      <c r="E6" s="145">
        <v>8.6999999999999994E-2</v>
      </c>
    </row>
    <row r="7" spans="1:14" x14ac:dyDescent="0.25">
      <c r="A7" s="138" t="s">
        <v>103</v>
      </c>
      <c r="B7" s="144">
        <v>9.9000000000000008E-3</v>
      </c>
      <c r="C7" s="140"/>
      <c r="D7" s="143" t="s">
        <v>171</v>
      </c>
      <c r="E7" s="142">
        <f>((1+E6)^(1/12))-1</f>
        <v>6.9760205359368221E-3</v>
      </c>
    </row>
    <row r="8" spans="1:14" x14ac:dyDescent="0.25">
      <c r="A8" s="138" t="s">
        <v>170</v>
      </c>
      <c r="B8" s="141">
        <v>43971</v>
      </c>
      <c r="C8" s="140"/>
    </row>
    <row r="9" spans="1:14" x14ac:dyDescent="0.25">
      <c r="A9" s="138" t="s">
        <v>169</v>
      </c>
      <c r="B9" s="141">
        <v>45066</v>
      </c>
      <c r="C9" s="140"/>
    </row>
    <row r="10" spans="1:14" x14ac:dyDescent="0.25">
      <c r="A10" s="138" t="s">
        <v>168</v>
      </c>
      <c r="B10" s="137">
        <v>4600.53</v>
      </c>
      <c r="C10" s="139"/>
      <c r="D10" s="167">
        <f>B10/12</f>
        <v>383.3775</v>
      </c>
    </row>
    <row r="11" spans="1:14" x14ac:dyDescent="0.25">
      <c r="A11" s="138" t="s">
        <v>167</v>
      </c>
      <c r="B11" s="131">
        <v>24</v>
      </c>
      <c r="C11" s="136"/>
    </row>
    <row r="12" spans="1:14" x14ac:dyDescent="0.25">
      <c r="A12" s="138" t="s">
        <v>166</v>
      </c>
      <c r="B12" s="137">
        <v>19489.62</v>
      </c>
      <c r="C12" s="136"/>
    </row>
    <row r="16" spans="1:14" ht="46.5" customHeight="1" x14ac:dyDescent="0.25">
      <c r="A16" s="133" t="s">
        <v>165</v>
      </c>
      <c r="B16" s="133" t="s">
        <v>164</v>
      </c>
      <c r="C16" s="133" t="s">
        <v>163</v>
      </c>
      <c r="D16" s="133" t="s">
        <v>113</v>
      </c>
      <c r="E16" s="135" t="s">
        <v>162</v>
      </c>
      <c r="F16" s="134" t="s">
        <v>161</v>
      </c>
      <c r="G16" s="133" t="s">
        <v>118</v>
      </c>
      <c r="I16" s="132" t="s">
        <v>160</v>
      </c>
      <c r="J16" s="130" t="s">
        <v>159</v>
      </c>
      <c r="K16" s="130" t="s">
        <v>158</v>
      </c>
      <c r="L16" s="130" t="s">
        <v>157</v>
      </c>
      <c r="M16" s="130" t="s">
        <v>156</v>
      </c>
      <c r="N16" s="130" t="s">
        <v>155</v>
      </c>
    </row>
    <row r="17" spans="1:14" x14ac:dyDescent="0.25">
      <c r="A17" s="185"/>
      <c r="B17" s="182">
        <v>44002</v>
      </c>
      <c r="C17" s="183">
        <v>458306</v>
      </c>
      <c r="D17" s="186"/>
      <c r="E17" s="188">
        <f>4600.53/12</f>
        <v>383.3775</v>
      </c>
      <c r="F17" s="187"/>
      <c r="G17" s="187"/>
      <c r="I17" s="182">
        <v>44002</v>
      </c>
      <c r="J17" s="183">
        <f>B5</f>
        <v>458306</v>
      </c>
      <c r="K17" s="184"/>
      <c r="L17" s="180">
        <f>J17*$E$7</f>
        <v>3197.1520677430613</v>
      </c>
      <c r="M17" s="184"/>
      <c r="N17" s="181">
        <f t="shared" ref="N17:N28" si="0">L17-E17</f>
        <v>2813.7745677430612</v>
      </c>
    </row>
    <row r="18" spans="1:14" x14ac:dyDescent="0.25">
      <c r="A18" s="185"/>
      <c r="B18" s="182">
        <v>44032</v>
      </c>
      <c r="C18" s="183">
        <v>458306</v>
      </c>
      <c r="D18" s="186"/>
      <c r="E18" s="188">
        <f t="shared" ref="E18:E28" si="1">4600.53/12</f>
        <v>383.3775</v>
      </c>
      <c r="F18" s="187"/>
      <c r="G18" s="187"/>
      <c r="I18" s="182">
        <v>44032</v>
      </c>
      <c r="J18" s="183">
        <f t="shared" ref="J18:J28" si="2">J17</f>
        <v>458306</v>
      </c>
      <c r="K18" s="184"/>
      <c r="L18" s="180">
        <f t="shared" ref="L18:L28" si="3">J17*$E$7</f>
        <v>3197.1520677430613</v>
      </c>
      <c r="M18" s="184"/>
      <c r="N18" s="181">
        <f t="shared" si="0"/>
        <v>2813.7745677430612</v>
      </c>
    </row>
    <row r="19" spans="1:14" x14ac:dyDescent="0.25">
      <c r="A19" s="185"/>
      <c r="B19" s="182">
        <v>44063</v>
      </c>
      <c r="C19" s="183">
        <v>458306</v>
      </c>
      <c r="D19" s="186"/>
      <c r="E19" s="188">
        <f t="shared" si="1"/>
        <v>383.3775</v>
      </c>
      <c r="F19" s="187"/>
      <c r="G19" s="187"/>
      <c r="I19" s="182">
        <v>44063</v>
      </c>
      <c r="J19" s="183">
        <f t="shared" si="2"/>
        <v>458306</v>
      </c>
      <c r="K19" s="184"/>
      <c r="L19" s="180">
        <f t="shared" si="3"/>
        <v>3197.1520677430613</v>
      </c>
      <c r="M19" s="184"/>
      <c r="N19" s="181">
        <f t="shared" si="0"/>
        <v>2813.7745677430612</v>
      </c>
    </row>
    <row r="20" spans="1:14" x14ac:dyDescent="0.25">
      <c r="A20" s="185"/>
      <c r="B20" s="182">
        <v>44094</v>
      </c>
      <c r="C20" s="183">
        <v>458306</v>
      </c>
      <c r="D20" s="186"/>
      <c r="E20" s="188">
        <f t="shared" si="1"/>
        <v>383.3775</v>
      </c>
      <c r="F20" s="187"/>
      <c r="G20" s="187"/>
      <c r="I20" s="182">
        <v>44094</v>
      </c>
      <c r="J20" s="183">
        <f t="shared" si="2"/>
        <v>458306</v>
      </c>
      <c r="K20" s="184"/>
      <c r="L20" s="180">
        <f t="shared" si="3"/>
        <v>3197.1520677430613</v>
      </c>
      <c r="M20" s="184"/>
      <c r="N20" s="181">
        <f t="shared" si="0"/>
        <v>2813.7745677430612</v>
      </c>
    </row>
    <row r="21" spans="1:14" x14ac:dyDescent="0.25">
      <c r="A21" s="185"/>
      <c r="B21" s="182">
        <v>44124</v>
      </c>
      <c r="C21" s="183">
        <v>458306</v>
      </c>
      <c r="D21" s="186"/>
      <c r="E21" s="188">
        <f t="shared" si="1"/>
        <v>383.3775</v>
      </c>
      <c r="F21" s="187"/>
      <c r="G21" s="187"/>
      <c r="I21" s="182">
        <v>44124</v>
      </c>
      <c r="J21" s="183">
        <f t="shared" si="2"/>
        <v>458306</v>
      </c>
      <c r="K21" s="184"/>
      <c r="L21" s="180">
        <f t="shared" si="3"/>
        <v>3197.1520677430613</v>
      </c>
      <c r="M21" s="184"/>
      <c r="N21" s="181">
        <f t="shared" si="0"/>
        <v>2813.7745677430612</v>
      </c>
    </row>
    <row r="22" spans="1:14" x14ac:dyDescent="0.25">
      <c r="A22" s="129"/>
      <c r="B22" s="182">
        <v>44155</v>
      </c>
      <c r="C22" s="183">
        <v>458306</v>
      </c>
      <c r="D22" s="186"/>
      <c r="E22" s="188">
        <f t="shared" si="1"/>
        <v>383.3775</v>
      </c>
      <c r="F22" s="187"/>
      <c r="G22" s="187"/>
      <c r="H22" s="200"/>
      <c r="I22" s="182">
        <v>44155</v>
      </c>
      <c r="J22" s="183">
        <f t="shared" si="2"/>
        <v>458306</v>
      </c>
      <c r="K22" s="184"/>
      <c r="L22" s="180">
        <f t="shared" si="3"/>
        <v>3197.1520677430613</v>
      </c>
      <c r="M22" s="184"/>
      <c r="N22" s="181">
        <f t="shared" si="0"/>
        <v>2813.7745677430612</v>
      </c>
    </row>
    <row r="23" spans="1:14" x14ac:dyDescent="0.25">
      <c r="A23" s="129"/>
      <c r="B23" s="182">
        <v>44185</v>
      </c>
      <c r="C23" s="183">
        <v>458306</v>
      </c>
      <c r="D23" s="186"/>
      <c r="E23" s="188">
        <f t="shared" si="1"/>
        <v>383.3775</v>
      </c>
      <c r="F23" s="187"/>
      <c r="G23" s="187"/>
      <c r="H23" s="200"/>
      <c r="I23" s="182">
        <v>44185</v>
      </c>
      <c r="J23" s="183">
        <f t="shared" si="2"/>
        <v>458306</v>
      </c>
      <c r="K23" s="184"/>
      <c r="L23" s="180">
        <f t="shared" si="3"/>
        <v>3197.1520677430613</v>
      </c>
      <c r="M23" s="184"/>
      <c r="N23" s="181">
        <f t="shared" si="0"/>
        <v>2813.7745677430612</v>
      </c>
    </row>
    <row r="24" spans="1:14" x14ac:dyDescent="0.25">
      <c r="A24" s="129"/>
      <c r="B24" s="182">
        <v>44216</v>
      </c>
      <c r="C24" s="183">
        <v>458306</v>
      </c>
      <c r="D24" s="186"/>
      <c r="E24" s="188">
        <f t="shared" si="1"/>
        <v>383.3775</v>
      </c>
      <c r="F24" s="187"/>
      <c r="G24" s="187"/>
      <c r="H24" s="200"/>
      <c r="I24" s="182">
        <v>44216</v>
      </c>
      <c r="J24" s="183">
        <f t="shared" si="2"/>
        <v>458306</v>
      </c>
      <c r="K24" s="184"/>
      <c r="L24" s="180">
        <f t="shared" si="3"/>
        <v>3197.1520677430613</v>
      </c>
      <c r="M24" s="184"/>
      <c r="N24" s="181">
        <f t="shared" si="0"/>
        <v>2813.7745677430612</v>
      </c>
    </row>
    <row r="25" spans="1:14" x14ac:dyDescent="0.25">
      <c r="A25" s="129"/>
      <c r="B25" s="182">
        <v>44247</v>
      </c>
      <c r="C25" s="183">
        <v>458306</v>
      </c>
      <c r="D25" s="186"/>
      <c r="E25" s="188">
        <f t="shared" si="1"/>
        <v>383.3775</v>
      </c>
      <c r="F25" s="187"/>
      <c r="G25" s="187"/>
      <c r="H25" s="200"/>
      <c r="I25" s="182">
        <v>44247</v>
      </c>
      <c r="J25" s="183">
        <f t="shared" si="2"/>
        <v>458306</v>
      </c>
      <c r="K25" s="184"/>
      <c r="L25" s="180">
        <f t="shared" si="3"/>
        <v>3197.1520677430613</v>
      </c>
      <c r="M25" s="184"/>
      <c r="N25" s="181">
        <f t="shared" si="0"/>
        <v>2813.7745677430612</v>
      </c>
    </row>
    <row r="26" spans="1:14" x14ac:dyDescent="0.25">
      <c r="A26" s="129"/>
      <c r="B26" s="182">
        <v>44275</v>
      </c>
      <c r="C26" s="183">
        <v>458306</v>
      </c>
      <c r="D26" s="186"/>
      <c r="E26" s="188">
        <f t="shared" si="1"/>
        <v>383.3775</v>
      </c>
      <c r="F26" s="187"/>
      <c r="G26" s="187"/>
      <c r="H26" s="200"/>
      <c r="I26" s="182">
        <v>44275</v>
      </c>
      <c r="J26" s="183">
        <f t="shared" si="2"/>
        <v>458306</v>
      </c>
      <c r="K26" s="184"/>
      <c r="L26" s="180">
        <f t="shared" si="3"/>
        <v>3197.1520677430613</v>
      </c>
      <c r="M26" s="184"/>
      <c r="N26" s="181">
        <f t="shared" si="0"/>
        <v>2813.7745677430612</v>
      </c>
    </row>
    <row r="27" spans="1:14" x14ac:dyDescent="0.25">
      <c r="A27" s="129"/>
      <c r="B27" s="182">
        <v>44306</v>
      </c>
      <c r="C27" s="183">
        <v>458306</v>
      </c>
      <c r="D27" s="186"/>
      <c r="E27" s="188">
        <f t="shared" si="1"/>
        <v>383.3775</v>
      </c>
      <c r="F27" s="187"/>
      <c r="G27" s="187"/>
      <c r="H27" s="200"/>
      <c r="I27" s="182">
        <v>44306</v>
      </c>
      <c r="J27" s="183">
        <f t="shared" si="2"/>
        <v>458306</v>
      </c>
      <c r="K27" s="184"/>
      <c r="L27" s="180">
        <f t="shared" si="3"/>
        <v>3197.1520677430613</v>
      </c>
      <c r="M27" s="184"/>
      <c r="N27" s="181">
        <f t="shared" si="0"/>
        <v>2813.7745677430612</v>
      </c>
    </row>
    <row r="28" spans="1:14" x14ac:dyDescent="0.25">
      <c r="A28" s="129"/>
      <c r="B28" s="182">
        <v>44336</v>
      </c>
      <c r="C28" s="183">
        <v>458306</v>
      </c>
      <c r="D28" s="186"/>
      <c r="E28" s="188">
        <f t="shared" si="1"/>
        <v>383.3775</v>
      </c>
      <c r="F28" s="187"/>
      <c r="G28" s="187"/>
      <c r="H28" s="200"/>
      <c r="I28" s="182">
        <v>44336</v>
      </c>
      <c r="J28" s="183">
        <f t="shared" si="2"/>
        <v>458306</v>
      </c>
      <c r="K28" s="184"/>
      <c r="L28" s="180">
        <f t="shared" si="3"/>
        <v>3197.1520677430613</v>
      </c>
      <c r="M28" s="184"/>
      <c r="N28" s="181">
        <f t="shared" si="0"/>
        <v>2813.7745677430612</v>
      </c>
    </row>
    <row r="29" spans="1:14" x14ac:dyDescent="0.25">
      <c r="A29" s="128" t="s">
        <v>154</v>
      </c>
      <c r="B29" s="127">
        <v>44367</v>
      </c>
      <c r="C29" s="149">
        <v>462906.53</v>
      </c>
      <c r="D29" s="149">
        <v>392.85</v>
      </c>
      <c r="E29" s="201"/>
      <c r="F29" s="166">
        <v>19096.77</v>
      </c>
      <c r="G29" s="202">
        <f>SUM(D29:F29)</f>
        <v>19489.62</v>
      </c>
      <c r="I29" s="127">
        <v>44367</v>
      </c>
      <c r="J29" s="170">
        <f>J28-K29</f>
        <v>440697.53122095118</v>
      </c>
      <c r="K29" s="240">
        <f t="shared" ref="K29:K52" si="4">M29-L29</f>
        <v>17608.46877904881</v>
      </c>
      <c r="L29" s="240">
        <f>J28*E7</f>
        <v>3197.1520677430613</v>
      </c>
      <c r="M29" s="240">
        <f t="shared" ref="M29:M52" si="5">-PMT($E$7,24,$B$5)</f>
        <v>20805.62084679187</v>
      </c>
      <c r="N29" s="241">
        <f t="shared" ref="N29:N52" si="6">L29-D29</f>
        <v>2804.3020677430613</v>
      </c>
    </row>
    <row r="30" spans="1:14" x14ac:dyDescent="0.25">
      <c r="A30" s="128" t="s">
        <v>153</v>
      </c>
      <c r="B30" s="127">
        <v>44397</v>
      </c>
      <c r="C30" s="149">
        <v>443809.76</v>
      </c>
      <c r="D30" s="149">
        <v>364.49</v>
      </c>
      <c r="E30" s="201"/>
      <c r="F30" s="166">
        <v>19125.13</v>
      </c>
      <c r="G30" s="202">
        <f t="shared" ref="G30:G52" si="7">SUM(D30:F30)</f>
        <v>19489.620000000003</v>
      </c>
      <c r="I30" s="127">
        <v>44397</v>
      </c>
      <c r="J30" s="170">
        <f t="shared" ref="J30:J52" si="8">J29-K30</f>
        <v>422966.22540209332</v>
      </c>
      <c r="K30" s="240">
        <f t="shared" si="4"/>
        <v>17731.305818857854</v>
      </c>
      <c r="L30" s="240">
        <f t="shared" ref="L30:L52" si="9">J29*$E$7</f>
        <v>3074.3150279340143</v>
      </c>
      <c r="M30" s="240">
        <f t="shared" si="5"/>
        <v>20805.62084679187</v>
      </c>
      <c r="N30" s="241">
        <f t="shared" si="6"/>
        <v>2709.8250279340145</v>
      </c>
    </row>
    <row r="31" spans="1:14" x14ac:dyDescent="0.25">
      <c r="A31" s="128" t="s">
        <v>152</v>
      </c>
      <c r="B31" s="127">
        <v>44428</v>
      </c>
      <c r="C31" s="149">
        <v>424684.64</v>
      </c>
      <c r="D31" s="149">
        <v>360.41</v>
      </c>
      <c r="E31" s="201"/>
      <c r="F31" s="166">
        <v>19129.21</v>
      </c>
      <c r="G31" s="202">
        <f t="shared" si="7"/>
        <v>19489.62</v>
      </c>
      <c r="I31" s="127">
        <v>44428</v>
      </c>
      <c r="J31" s="170">
        <f t="shared" si="8"/>
        <v>405111.22562971414</v>
      </c>
      <c r="K31" s="240">
        <f t="shared" si="4"/>
        <v>17854.999772379182</v>
      </c>
      <c r="L31" s="240">
        <f t="shared" si="9"/>
        <v>2950.6210744126856</v>
      </c>
      <c r="M31" s="240">
        <f t="shared" si="5"/>
        <v>20805.62084679187</v>
      </c>
      <c r="N31" s="241">
        <f t="shared" si="6"/>
        <v>2590.2110744126858</v>
      </c>
    </row>
    <row r="32" spans="1:14" x14ac:dyDescent="0.25">
      <c r="A32" s="128" t="s">
        <v>151</v>
      </c>
      <c r="B32" s="127">
        <v>44459</v>
      </c>
      <c r="C32" s="149">
        <v>405555.44</v>
      </c>
      <c r="D32" s="149">
        <v>344.18</v>
      </c>
      <c r="E32" s="201"/>
      <c r="F32" s="166">
        <v>19145.439999999999</v>
      </c>
      <c r="G32" s="202">
        <f t="shared" si="7"/>
        <v>19489.62</v>
      </c>
      <c r="I32" s="127">
        <v>44459</v>
      </c>
      <c r="J32" s="170">
        <f t="shared" si="8"/>
        <v>387131.6690122537</v>
      </c>
      <c r="K32" s="240">
        <f t="shared" si="4"/>
        <v>17979.556617460446</v>
      </c>
      <c r="L32" s="240">
        <f t="shared" si="9"/>
        <v>2826.0642293314213</v>
      </c>
      <c r="M32" s="240">
        <f t="shared" si="5"/>
        <v>20805.62084679187</v>
      </c>
      <c r="N32" s="241">
        <f t="shared" si="6"/>
        <v>2481.8842293314215</v>
      </c>
    </row>
    <row r="33" spans="1:14" x14ac:dyDescent="0.25">
      <c r="A33" s="128" t="s">
        <v>150</v>
      </c>
      <c r="B33" s="127">
        <v>44489</v>
      </c>
      <c r="C33" s="149">
        <v>386410</v>
      </c>
      <c r="D33" s="149">
        <v>317.35000000000002</v>
      </c>
      <c r="E33" s="201"/>
      <c r="F33" s="166">
        <v>19172.27</v>
      </c>
      <c r="G33" s="202">
        <f t="shared" si="7"/>
        <v>19489.62</v>
      </c>
      <c r="I33" s="127">
        <v>44489</v>
      </c>
      <c r="J33" s="170">
        <f t="shared" si="8"/>
        <v>369026.68663860281</v>
      </c>
      <c r="K33" s="240">
        <f t="shared" si="4"/>
        <v>18104.982373650892</v>
      </c>
      <c r="L33" s="240">
        <f t="shared" si="9"/>
        <v>2700.6384731409785</v>
      </c>
      <c r="M33" s="240">
        <f t="shared" si="5"/>
        <v>20805.62084679187</v>
      </c>
      <c r="N33" s="241">
        <f t="shared" si="6"/>
        <v>2383.2884731409786</v>
      </c>
    </row>
    <row r="34" spans="1:14" x14ac:dyDescent="0.25">
      <c r="A34" s="128" t="s">
        <v>149</v>
      </c>
      <c r="B34" s="127">
        <v>44520</v>
      </c>
      <c r="C34" s="149">
        <v>367237.74</v>
      </c>
      <c r="D34" s="149">
        <v>311.66000000000003</v>
      </c>
      <c r="E34" s="201"/>
      <c r="F34" s="166">
        <v>19177.96</v>
      </c>
      <c r="G34" s="202">
        <f t="shared" si="7"/>
        <v>19489.62</v>
      </c>
      <c r="I34" s="127">
        <v>44520</v>
      </c>
      <c r="J34" s="170">
        <f t="shared" si="8"/>
        <v>350795.40353611053</v>
      </c>
      <c r="K34" s="240">
        <f t="shared" si="4"/>
        <v>18231.283102492253</v>
      </c>
      <c r="L34" s="240">
        <f t="shared" si="9"/>
        <v>2574.3377442996157</v>
      </c>
      <c r="M34" s="240">
        <f t="shared" si="5"/>
        <v>20805.62084679187</v>
      </c>
      <c r="N34" s="241">
        <f t="shared" si="6"/>
        <v>2262.6777442996158</v>
      </c>
    </row>
    <row r="35" spans="1:14" x14ac:dyDescent="0.25">
      <c r="A35" s="128" t="s">
        <v>148</v>
      </c>
      <c r="B35" s="127">
        <v>44550</v>
      </c>
      <c r="C35" s="149">
        <v>348059.78</v>
      </c>
      <c r="D35" s="149">
        <v>285.85000000000002</v>
      </c>
      <c r="E35" s="201"/>
      <c r="F35" s="166">
        <v>19203.77</v>
      </c>
      <c r="G35" s="202">
        <f t="shared" si="7"/>
        <v>19489.62</v>
      </c>
      <c r="I35" s="127">
        <v>44550</v>
      </c>
      <c r="J35" s="170">
        <f t="shared" si="8"/>
        <v>332436.93862829881</v>
      </c>
      <c r="K35" s="240">
        <f t="shared" si="4"/>
        <v>18358.464907811718</v>
      </c>
      <c r="L35" s="240">
        <f t="shared" si="9"/>
        <v>2447.1559389801514</v>
      </c>
      <c r="M35" s="240">
        <f t="shared" si="5"/>
        <v>20805.62084679187</v>
      </c>
      <c r="N35" s="241">
        <f t="shared" si="6"/>
        <v>2161.3059389801515</v>
      </c>
    </row>
    <row r="36" spans="1:14" x14ac:dyDescent="0.25">
      <c r="A36" s="128" t="s">
        <v>147</v>
      </c>
      <c r="B36" s="127">
        <v>44581</v>
      </c>
      <c r="C36" s="149">
        <v>328856.02</v>
      </c>
      <c r="D36" s="149">
        <v>279.08999999999997</v>
      </c>
      <c r="E36" s="201"/>
      <c r="F36" s="166">
        <v>19210.53</v>
      </c>
      <c r="G36" s="202">
        <f t="shared" si="7"/>
        <v>19489.62</v>
      </c>
      <c r="I36" s="127">
        <v>44581</v>
      </c>
      <c r="J36" s="170">
        <f t="shared" si="8"/>
        <v>313950.40469228191</v>
      </c>
      <c r="K36" s="240">
        <f t="shared" si="4"/>
        <v>18486.533936016887</v>
      </c>
      <c r="L36" s="240">
        <f t="shared" si="9"/>
        <v>2319.0869107749813</v>
      </c>
      <c r="M36" s="240">
        <f t="shared" si="5"/>
        <v>20805.62084679187</v>
      </c>
      <c r="N36" s="241">
        <f t="shared" si="6"/>
        <v>2039.9969107749814</v>
      </c>
    </row>
    <row r="37" spans="1:14" x14ac:dyDescent="0.25">
      <c r="A37" s="128" t="s">
        <v>146</v>
      </c>
      <c r="B37" s="127">
        <v>44612</v>
      </c>
      <c r="C37" s="149">
        <v>309645.49</v>
      </c>
      <c r="D37" s="149">
        <v>262.77999999999997</v>
      </c>
      <c r="E37" s="201"/>
      <c r="F37" s="166">
        <v>19226.84</v>
      </c>
      <c r="G37" s="202">
        <f t="shared" si="7"/>
        <v>19489.62</v>
      </c>
      <c r="I37" s="127">
        <v>44612</v>
      </c>
      <c r="J37" s="170">
        <f t="shared" si="8"/>
        <v>295334.90831588907</v>
      </c>
      <c r="K37" s="240">
        <f t="shared" si="4"/>
        <v>18615.496376392835</v>
      </c>
      <c r="L37" s="240">
        <f t="shared" si="9"/>
        <v>2190.1244703990346</v>
      </c>
      <c r="M37" s="240">
        <f t="shared" si="5"/>
        <v>20805.62084679187</v>
      </c>
      <c r="N37" s="241">
        <f t="shared" si="6"/>
        <v>1927.3444703990347</v>
      </c>
    </row>
    <row r="38" spans="1:14" x14ac:dyDescent="0.25">
      <c r="A38" s="128" t="s">
        <v>145</v>
      </c>
      <c r="B38" s="127">
        <v>44640</v>
      </c>
      <c r="C38" s="149">
        <v>290418.65999999997</v>
      </c>
      <c r="D38" s="149">
        <v>222.61</v>
      </c>
      <c r="E38" s="201"/>
      <c r="F38" s="166">
        <v>19267.009999999998</v>
      </c>
      <c r="G38" s="202">
        <f t="shared" si="7"/>
        <v>19489.62</v>
      </c>
      <c r="I38" s="127">
        <v>44640</v>
      </c>
      <c r="J38" s="170">
        <f t="shared" si="8"/>
        <v>276589.54985448788</v>
      </c>
      <c r="K38" s="240">
        <f t="shared" si="4"/>
        <v>18745.358461401207</v>
      </c>
      <c r="L38" s="240">
        <f t="shared" si="9"/>
        <v>2060.2623853906607</v>
      </c>
      <c r="M38" s="240">
        <f t="shared" si="5"/>
        <v>20805.62084679187</v>
      </c>
      <c r="N38" s="241">
        <f t="shared" si="6"/>
        <v>1837.6523853906606</v>
      </c>
    </row>
    <row r="39" spans="1:14" x14ac:dyDescent="0.25">
      <c r="A39" s="128" t="s">
        <v>144</v>
      </c>
      <c r="B39" s="127">
        <v>44671</v>
      </c>
      <c r="C39" s="149">
        <v>271151.65999999997</v>
      </c>
      <c r="D39" s="149">
        <v>230.11</v>
      </c>
      <c r="E39" s="201"/>
      <c r="F39" s="166">
        <v>19259.509999999998</v>
      </c>
      <c r="G39" s="202">
        <f t="shared" si="7"/>
        <v>19489.62</v>
      </c>
      <c r="I39" s="127">
        <v>44671</v>
      </c>
      <c r="J39" s="170">
        <f t="shared" si="8"/>
        <v>257713.42338750645</v>
      </c>
      <c r="K39" s="240">
        <f t="shared" si="4"/>
        <v>18876.126466981441</v>
      </c>
      <c r="L39" s="240">
        <f t="shared" si="9"/>
        <v>1929.4943798104289</v>
      </c>
      <c r="M39" s="240">
        <f t="shared" si="5"/>
        <v>20805.62084679187</v>
      </c>
      <c r="N39" s="241">
        <f t="shared" si="6"/>
        <v>1699.384379810429</v>
      </c>
    </row>
    <row r="40" spans="1:14" x14ac:dyDescent="0.25">
      <c r="A40" s="128" t="s">
        <v>143</v>
      </c>
      <c r="B40" s="127">
        <v>44701</v>
      </c>
      <c r="C40" s="149">
        <v>251892.16</v>
      </c>
      <c r="D40" s="149">
        <v>206.87</v>
      </c>
      <c r="E40" s="201"/>
      <c r="F40" s="166">
        <v>19282.75</v>
      </c>
      <c r="G40" s="202">
        <f t="shared" si="7"/>
        <v>19489.62</v>
      </c>
      <c r="I40" s="127">
        <v>44701</v>
      </c>
      <c r="J40" s="170">
        <f t="shared" si="8"/>
        <v>238705.61667465241</v>
      </c>
      <c r="K40" s="240">
        <f t="shared" si="4"/>
        <v>19007.806712854042</v>
      </c>
      <c r="L40" s="240">
        <f t="shared" si="9"/>
        <v>1797.814133937826</v>
      </c>
      <c r="M40" s="240">
        <f t="shared" si="5"/>
        <v>20805.62084679187</v>
      </c>
      <c r="N40" s="241">
        <f t="shared" si="6"/>
        <v>1590.9441339378259</v>
      </c>
    </row>
    <row r="41" spans="1:14" x14ac:dyDescent="0.25">
      <c r="A41" s="128" t="s">
        <v>142</v>
      </c>
      <c r="B41" s="127">
        <v>44732</v>
      </c>
      <c r="C41" s="149">
        <v>232609.42</v>
      </c>
      <c r="D41" s="149">
        <v>197.41</v>
      </c>
      <c r="E41" s="201"/>
      <c r="F41" s="166">
        <v>19292.21</v>
      </c>
      <c r="G41" s="202">
        <f t="shared" si="7"/>
        <v>19489.62</v>
      </c>
      <c r="I41" s="127">
        <v>44732</v>
      </c>
      <c r="J41" s="170">
        <f t="shared" si="8"/>
        <v>219565.21111182639</v>
      </c>
      <c r="K41" s="240">
        <f t="shared" si="4"/>
        <v>19140.405562826032</v>
      </c>
      <c r="L41" s="240">
        <f t="shared" si="9"/>
        <v>1665.2152839658384</v>
      </c>
      <c r="M41" s="240">
        <f t="shared" si="5"/>
        <v>20805.62084679187</v>
      </c>
      <c r="N41" s="241">
        <f t="shared" si="6"/>
        <v>1467.8052839658383</v>
      </c>
    </row>
    <row r="42" spans="1:14" x14ac:dyDescent="0.25">
      <c r="A42" s="128" t="s">
        <v>141</v>
      </c>
      <c r="B42" s="127">
        <v>44762</v>
      </c>
      <c r="C42" s="126">
        <v>213317.21</v>
      </c>
      <c r="D42" s="126">
        <v>175.19</v>
      </c>
      <c r="E42" s="125"/>
      <c r="F42" s="147">
        <v>19314.43</v>
      </c>
      <c r="G42" s="124">
        <f t="shared" si="7"/>
        <v>19489.62</v>
      </c>
      <c r="I42" s="127">
        <v>44762</v>
      </c>
      <c r="J42" s="148">
        <f t="shared" si="8"/>
        <v>200291.28168672792</v>
      </c>
      <c r="K42" s="168">
        <f t="shared" si="4"/>
        <v>19273.929425098464</v>
      </c>
      <c r="L42" s="168">
        <f t="shared" si="9"/>
        <v>1531.6914216934047</v>
      </c>
      <c r="M42" s="168">
        <f t="shared" si="5"/>
        <v>20805.62084679187</v>
      </c>
      <c r="N42" s="169">
        <f t="shared" si="6"/>
        <v>1356.5014216934046</v>
      </c>
    </row>
    <row r="43" spans="1:14" x14ac:dyDescent="0.25">
      <c r="A43" s="128" t="s">
        <v>140</v>
      </c>
      <c r="B43" s="127">
        <v>44793</v>
      </c>
      <c r="C43" s="126">
        <v>194002.79</v>
      </c>
      <c r="D43" s="126">
        <v>164.64</v>
      </c>
      <c r="E43" s="125"/>
      <c r="F43" s="147">
        <v>19324.98</v>
      </c>
      <c r="G43" s="124">
        <f t="shared" si="7"/>
        <v>19489.62</v>
      </c>
      <c r="I43" s="127">
        <v>44793</v>
      </c>
      <c r="J43" s="148">
        <f t="shared" si="8"/>
        <v>180882.89693415177</v>
      </c>
      <c r="K43" s="168">
        <f t="shared" si="4"/>
        <v>19408.384752576148</v>
      </c>
      <c r="L43" s="168">
        <f t="shared" si="9"/>
        <v>1397.2360942157206</v>
      </c>
      <c r="M43" s="168">
        <f t="shared" si="5"/>
        <v>20805.62084679187</v>
      </c>
      <c r="N43" s="169">
        <f t="shared" si="6"/>
        <v>1232.5960942157208</v>
      </c>
    </row>
    <row r="44" spans="1:14" x14ac:dyDescent="0.25">
      <c r="A44" s="128" t="s">
        <v>139</v>
      </c>
      <c r="B44" s="127">
        <v>44824</v>
      </c>
      <c r="C44" s="126">
        <v>174677.82</v>
      </c>
      <c r="D44" s="126">
        <v>148.24</v>
      </c>
      <c r="E44" s="125"/>
      <c r="F44" s="147">
        <v>19341.38</v>
      </c>
      <c r="G44" s="124">
        <f t="shared" si="7"/>
        <v>19489.620000000003</v>
      </c>
      <c r="I44" s="127">
        <v>44824</v>
      </c>
      <c r="J44" s="148">
        <f t="shared" si="8"/>
        <v>161339.11889097228</v>
      </c>
      <c r="K44" s="168">
        <f t="shared" si="4"/>
        <v>19543.778043179482</v>
      </c>
      <c r="L44" s="168">
        <f t="shared" si="9"/>
        <v>1261.8428036123864</v>
      </c>
      <c r="M44" s="168">
        <f t="shared" si="5"/>
        <v>20805.62084679187</v>
      </c>
      <c r="N44" s="169">
        <f t="shared" si="6"/>
        <v>1113.6028036123864</v>
      </c>
    </row>
    <row r="45" spans="1:14" x14ac:dyDescent="0.25">
      <c r="A45" s="128" t="s">
        <v>138</v>
      </c>
      <c r="B45" s="127">
        <v>44854</v>
      </c>
      <c r="C45" s="126">
        <v>155336.45000000001</v>
      </c>
      <c r="D45" s="126">
        <v>127.57</v>
      </c>
      <c r="E45" s="125"/>
      <c r="F45" s="147">
        <v>19362.05</v>
      </c>
      <c r="G45" s="124">
        <f t="shared" si="7"/>
        <v>19489.62</v>
      </c>
      <c r="I45" s="127">
        <v>44854</v>
      </c>
      <c r="J45" s="148">
        <f t="shared" si="8"/>
        <v>141659.0030508138</v>
      </c>
      <c r="K45" s="168">
        <f t="shared" si="4"/>
        <v>19680.115840158494</v>
      </c>
      <c r="L45" s="168">
        <f t="shared" si="9"/>
        <v>1125.5050066333752</v>
      </c>
      <c r="M45" s="168">
        <f t="shared" si="5"/>
        <v>20805.62084679187</v>
      </c>
      <c r="N45" s="169">
        <f t="shared" si="6"/>
        <v>997.93500663337522</v>
      </c>
    </row>
    <row r="46" spans="1:14" x14ac:dyDescent="0.25">
      <c r="A46" s="128" t="s">
        <v>137</v>
      </c>
      <c r="B46" s="127">
        <v>44885</v>
      </c>
      <c r="C46" s="126">
        <v>135974.41</v>
      </c>
      <c r="D46" s="126">
        <v>115.4</v>
      </c>
      <c r="E46" s="125"/>
      <c r="F46" s="147">
        <v>19374.22</v>
      </c>
      <c r="G46" s="124">
        <f t="shared" si="7"/>
        <v>19489.620000000003</v>
      </c>
      <c r="I46" s="127">
        <v>44885</v>
      </c>
      <c r="J46" s="148">
        <f t="shared" si="8"/>
        <v>121841.59831840475</v>
      </c>
      <c r="K46" s="168">
        <f t="shared" si="4"/>
        <v>19817.404732409057</v>
      </c>
      <c r="L46" s="168">
        <f t="shared" si="9"/>
        <v>988.216114382814</v>
      </c>
      <c r="M46" s="168">
        <f t="shared" si="5"/>
        <v>20805.62084679187</v>
      </c>
      <c r="N46" s="169">
        <f t="shared" si="6"/>
        <v>872.81611438281402</v>
      </c>
    </row>
    <row r="47" spans="1:14" x14ac:dyDescent="0.25">
      <c r="A47" s="128" t="s">
        <v>136</v>
      </c>
      <c r="B47" s="127">
        <v>44915</v>
      </c>
      <c r="C47" s="126">
        <v>116600.19</v>
      </c>
      <c r="D47" s="126">
        <v>95.76</v>
      </c>
      <c r="E47" s="125"/>
      <c r="F47" s="147">
        <v>19393.86</v>
      </c>
      <c r="G47" s="124">
        <f t="shared" si="7"/>
        <v>19489.62</v>
      </c>
      <c r="I47" s="127">
        <v>44915</v>
      </c>
      <c r="J47" s="148">
        <f t="shared" si="8"/>
        <v>101885.94696361345</v>
      </c>
      <c r="K47" s="168">
        <f t="shared" si="4"/>
        <v>19955.651354791313</v>
      </c>
      <c r="L47" s="168">
        <f t="shared" si="9"/>
        <v>849.9694920005569</v>
      </c>
      <c r="M47" s="168">
        <f t="shared" si="5"/>
        <v>20805.62084679187</v>
      </c>
      <c r="N47" s="169">
        <f t="shared" si="6"/>
        <v>754.20949200055691</v>
      </c>
    </row>
    <row r="48" spans="1:14" x14ac:dyDescent="0.25">
      <c r="A48" s="128" t="s">
        <v>135</v>
      </c>
      <c r="B48" s="127">
        <v>44946</v>
      </c>
      <c r="C48" s="126">
        <v>97206.34</v>
      </c>
      <c r="D48" s="126">
        <v>82.49</v>
      </c>
      <c r="E48" s="125"/>
      <c r="F48" s="147">
        <v>19407.13</v>
      </c>
      <c r="G48" s="124">
        <f t="shared" si="7"/>
        <v>19489.620000000003</v>
      </c>
      <c r="I48" s="127">
        <v>44946</v>
      </c>
      <c r="J48" s="148">
        <f t="shared" si="8"/>
        <v>81791.084575163113</v>
      </c>
      <c r="K48" s="168">
        <f t="shared" si="4"/>
        <v>20094.862388450332</v>
      </c>
      <c r="L48" s="168">
        <f t="shared" si="9"/>
        <v>710.75845834153733</v>
      </c>
      <c r="M48" s="168">
        <f t="shared" si="5"/>
        <v>20805.62084679187</v>
      </c>
      <c r="N48" s="169">
        <f t="shared" si="6"/>
        <v>628.26845834153733</v>
      </c>
    </row>
    <row r="49" spans="1:17" x14ac:dyDescent="0.25">
      <c r="A49" s="128" t="s">
        <v>134</v>
      </c>
      <c r="B49" s="127">
        <v>44977</v>
      </c>
      <c r="C49" s="126">
        <v>77799.22</v>
      </c>
      <c r="D49" s="126">
        <v>66.02</v>
      </c>
      <c r="E49" s="125"/>
      <c r="F49" s="147">
        <v>19423.599999999999</v>
      </c>
      <c r="G49" s="124">
        <f t="shared" si="7"/>
        <v>19489.62</v>
      </c>
      <c r="I49" s="127">
        <v>44977</v>
      </c>
      <c r="J49" s="148">
        <f t="shared" si="8"/>
        <v>61556.040014024125</v>
      </c>
      <c r="K49" s="168">
        <f t="shared" si="4"/>
        <v>20235.044561138988</v>
      </c>
      <c r="L49" s="168">
        <f t="shared" si="9"/>
        <v>570.57628565288337</v>
      </c>
      <c r="M49" s="168">
        <f t="shared" si="5"/>
        <v>20805.62084679187</v>
      </c>
      <c r="N49" s="169">
        <f t="shared" si="6"/>
        <v>504.55628565288339</v>
      </c>
    </row>
    <row r="50" spans="1:17" x14ac:dyDescent="0.25">
      <c r="A50" s="128" t="s">
        <v>133</v>
      </c>
      <c r="B50" s="127">
        <v>45005</v>
      </c>
      <c r="C50" s="126">
        <v>58375.63</v>
      </c>
      <c r="D50" s="126">
        <v>44.75</v>
      </c>
      <c r="E50" s="125"/>
      <c r="F50" s="147">
        <v>19444.87</v>
      </c>
      <c r="G50" s="124">
        <f t="shared" si="7"/>
        <v>19489.62</v>
      </c>
      <c r="I50" s="127">
        <v>45005</v>
      </c>
      <c r="J50" s="148">
        <f t="shared" si="8"/>
        <v>41179.835366481042</v>
      </c>
      <c r="K50" s="168">
        <f t="shared" si="4"/>
        <v>20376.204647543087</v>
      </c>
      <c r="L50" s="168">
        <f t="shared" si="9"/>
        <v>429.41619924878103</v>
      </c>
      <c r="M50" s="168">
        <f t="shared" si="5"/>
        <v>20805.62084679187</v>
      </c>
      <c r="N50" s="169">
        <f t="shared" si="6"/>
        <v>384.66619924878103</v>
      </c>
    </row>
    <row r="51" spans="1:17" x14ac:dyDescent="0.25">
      <c r="A51" s="128" t="s">
        <v>132</v>
      </c>
      <c r="B51" s="127">
        <v>45036</v>
      </c>
      <c r="C51" s="126">
        <v>38930.76</v>
      </c>
      <c r="D51" s="126">
        <v>33.04</v>
      </c>
      <c r="E51" s="125"/>
      <c r="F51" s="147">
        <v>19456.580000000002</v>
      </c>
      <c r="G51" s="124">
        <f t="shared" si="7"/>
        <v>19489.620000000003</v>
      </c>
      <c r="I51" s="127">
        <v>45036</v>
      </c>
      <c r="J51" s="148">
        <f t="shared" si="8"/>
        <v>20661.48589687224</v>
      </c>
      <c r="K51" s="168">
        <f t="shared" si="4"/>
        <v>20518.349469608802</v>
      </c>
      <c r="L51" s="168">
        <f t="shared" si="9"/>
        <v>287.27137718306921</v>
      </c>
      <c r="M51" s="168">
        <f t="shared" si="5"/>
        <v>20805.62084679187</v>
      </c>
      <c r="N51" s="169">
        <f t="shared" si="6"/>
        <v>254.23137718306921</v>
      </c>
    </row>
    <row r="52" spans="1:17" x14ac:dyDescent="0.25">
      <c r="A52" s="128" t="s">
        <v>131</v>
      </c>
      <c r="B52" s="127">
        <v>45066</v>
      </c>
      <c r="C52" s="126">
        <v>19474.18</v>
      </c>
      <c r="D52" s="126">
        <v>15.99</v>
      </c>
      <c r="E52" s="125"/>
      <c r="F52" s="147">
        <v>19474.18</v>
      </c>
      <c r="G52" s="124">
        <f t="shared" si="7"/>
        <v>19490.170000000002</v>
      </c>
      <c r="I52" s="127">
        <v>45066</v>
      </c>
      <c r="J52" s="148">
        <f t="shared" si="8"/>
        <v>-8.0035533756017685E-11</v>
      </c>
      <c r="K52" s="168">
        <f t="shared" si="4"/>
        <v>20661.48589687232</v>
      </c>
      <c r="L52" s="168">
        <f t="shared" si="9"/>
        <v>144.13494991954977</v>
      </c>
      <c r="M52" s="168">
        <f t="shared" si="5"/>
        <v>20805.62084679187</v>
      </c>
      <c r="N52" s="169">
        <f t="shared" si="6"/>
        <v>128.14494991954976</v>
      </c>
    </row>
    <row r="53" spans="1:17" ht="15.75" thickBot="1" x14ac:dyDescent="0.3">
      <c r="A53" s="123"/>
      <c r="B53" s="123"/>
      <c r="C53" s="122"/>
      <c r="D53" s="122">
        <f>SUM(D17:D52)</f>
        <v>4844.7499999999991</v>
      </c>
      <c r="E53" s="122">
        <f>SUM(E17:E52)</f>
        <v>4600.53</v>
      </c>
      <c r="F53" s="122">
        <f>SUM(F17:F52)</f>
        <v>462906.67999999993</v>
      </c>
      <c r="G53" s="122">
        <f>SUM(G17:G52)</f>
        <v>467751.42999999993</v>
      </c>
      <c r="J53" s="168"/>
      <c r="K53" s="171">
        <f>SUM(K17:K52)</f>
        <v>458305.99999999994</v>
      </c>
      <c r="L53" s="216">
        <f>SUM(L17:L52)</f>
        <v>79394.725135921515</v>
      </c>
      <c r="M53" s="217">
        <f>SUM(M17:M52)</f>
        <v>499334.90032300504</v>
      </c>
      <c r="N53" s="218">
        <f>SUM(N17:N52)</f>
        <v>69949.445135921516</v>
      </c>
      <c r="Q53" s="167"/>
    </row>
    <row r="54" spans="1:17" x14ac:dyDescent="0.25">
      <c r="L54" s="207"/>
      <c r="M54" s="219"/>
      <c r="N54" s="209"/>
      <c r="O54" s="207"/>
      <c r="P54" s="208" t="s">
        <v>182</v>
      </c>
      <c r="Q54" s="209"/>
    </row>
    <row r="55" spans="1:17" x14ac:dyDescent="0.25">
      <c r="G55" s="167"/>
      <c r="L55" s="220">
        <f>N53-L53</f>
        <v>-9445.2799999999988</v>
      </c>
      <c r="M55" s="221"/>
      <c r="N55" s="222">
        <f>N53-L17-L18-L19-L20-L21-L22-L23-L24-L25-L26-L27-L28-L29-L30</f>
        <v>25312.153227327715</v>
      </c>
      <c r="O55" s="210">
        <f>N53-N17-N18-N19-N20-N22-N21-N23-N24-N25-N26-N27-N28-N29-N30</f>
        <v>30670.023227327663</v>
      </c>
      <c r="P55" s="211">
        <v>33380.1</v>
      </c>
      <c r="Q55" s="212">
        <f>P55-O55</f>
        <v>2710.0767726723352</v>
      </c>
    </row>
    <row r="56" spans="1:17" ht="15.75" thickBot="1" x14ac:dyDescent="0.3">
      <c r="L56" s="213"/>
      <c r="M56" s="223">
        <f>N55-L55</f>
        <v>34757.43322732771</v>
      </c>
      <c r="N56" s="215"/>
      <c r="O56" s="213"/>
      <c r="P56" s="214"/>
      <c r="Q56" s="215"/>
    </row>
    <row r="59" spans="1:17" x14ac:dyDescent="0.25">
      <c r="M59" s="167"/>
    </row>
  </sheetData>
  <mergeCells count="2">
    <mergeCell ref="A2:G2"/>
    <mergeCell ref="D5:E5"/>
  </mergeCells>
  <pageMargins left="0.25" right="0.25" top="0.75" bottom="0.75" header="0.3" footer="0.3"/>
  <pageSetup paperSize="9" orientation="landscape" horizontalDpi="4294967293" verticalDpi="0" r:id="rId1"/>
  <ignoredErrors>
    <ignoredError sqref="G29:G52" formulaRange="1"/>
    <ignoredError sqref="L29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249977111117893"/>
  </sheetPr>
  <dimension ref="A1:Q61"/>
  <sheetViews>
    <sheetView topLeftCell="A16" workbookViewId="0">
      <selection activeCell="C19" sqref="C19"/>
    </sheetView>
  </sheetViews>
  <sheetFormatPr baseColWidth="10" defaultRowHeight="15" x14ac:dyDescent="0.25"/>
  <cols>
    <col min="2" max="2" width="14.5703125" customWidth="1"/>
    <col min="3" max="3" width="15.85546875" customWidth="1"/>
  </cols>
  <sheetData>
    <row r="1" spans="1:17" x14ac:dyDescent="0.25">
      <c r="A1" t="s">
        <v>104</v>
      </c>
    </row>
    <row r="2" spans="1:17" x14ac:dyDescent="0.25">
      <c r="A2" t="s">
        <v>105</v>
      </c>
      <c r="E2">
        <v>1057</v>
      </c>
    </row>
    <row r="3" spans="1:17" x14ac:dyDescent="0.25">
      <c r="A3" t="s">
        <v>106</v>
      </c>
      <c r="F3" t="s">
        <v>119</v>
      </c>
      <c r="H3" s="75">
        <v>9.9000000000000008E-3</v>
      </c>
    </row>
    <row r="4" spans="1:17" x14ac:dyDescent="0.25">
      <c r="A4" t="s">
        <v>107</v>
      </c>
      <c r="E4" t="s">
        <v>108</v>
      </c>
    </row>
    <row r="5" spans="1:17" x14ac:dyDescent="0.25">
      <c r="A5" s="69" t="s">
        <v>109</v>
      </c>
      <c r="B5" s="69"/>
      <c r="C5" s="69"/>
      <c r="D5" s="69"/>
      <c r="E5" s="70">
        <v>856178</v>
      </c>
      <c r="G5" s="76" t="s">
        <v>120</v>
      </c>
    </row>
    <row r="6" spans="1:17" ht="15.75" thickBot="1" x14ac:dyDescent="0.3">
      <c r="A6" s="20" t="s">
        <v>110</v>
      </c>
      <c r="B6" s="20"/>
      <c r="C6" s="20"/>
      <c r="D6" s="20"/>
      <c r="E6" s="67">
        <v>8594.42</v>
      </c>
      <c r="I6" s="80">
        <f>E6/12</f>
        <v>716.20166666666671</v>
      </c>
      <c r="L6" s="259"/>
      <c r="M6" s="259"/>
      <c r="N6" s="259"/>
    </row>
    <row r="7" spans="1:17" ht="16.5" thickBot="1" x14ac:dyDescent="0.3">
      <c r="A7" s="69" t="s">
        <v>111</v>
      </c>
      <c r="B7" s="69"/>
      <c r="C7" s="69"/>
      <c r="D7" s="69"/>
      <c r="E7" s="70">
        <v>864772.42</v>
      </c>
      <c r="G7" s="72">
        <v>873804.48</v>
      </c>
      <c r="I7" s="256">
        <v>44044</v>
      </c>
      <c r="J7" s="257"/>
      <c r="K7" s="258"/>
      <c r="L7" s="247">
        <v>44075</v>
      </c>
      <c r="M7" s="260"/>
      <c r="N7" s="261"/>
      <c r="O7" s="251">
        <v>44075</v>
      </c>
      <c r="P7" s="252"/>
      <c r="Q7" s="253"/>
    </row>
    <row r="8" spans="1:17" x14ac:dyDescent="0.25">
      <c r="A8" s="69"/>
      <c r="B8" s="69"/>
      <c r="C8" s="69"/>
      <c r="D8" s="69"/>
      <c r="E8" s="70"/>
      <c r="I8" s="95" t="s">
        <v>128</v>
      </c>
      <c r="J8" s="11" t="s">
        <v>126</v>
      </c>
      <c r="K8" s="83" t="s">
        <v>127</v>
      </c>
      <c r="L8" s="116" t="s">
        <v>128</v>
      </c>
      <c r="M8" s="96" t="s">
        <v>126</v>
      </c>
      <c r="N8" s="115" t="s">
        <v>127</v>
      </c>
      <c r="O8" s="116" t="s">
        <v>128</v>
      </c>
      <c r="P8" s="96" t="s">
        <v>126</v>
      </c>
      <c r="Q8" s="115" t="s">
        <v>127</v>
      </c>
    </row>
    <row r="9" spans="1:17" x14ac:dyDescent="0.25">
      <c r="B9" s="74" t="s">
        <v>115</v>
      </c>
      <c r="C9" s="74" t="s">
        <v>114</v>
      </c>
      <c r="D9" s="74" t="s">
        <v>113</v>
      </c>
      <c r="E9" s="74" t="s">
        <v>116</v>
      </c>
      <c r="F9" s="74" t="s">
        <v>117</v>
      </c>
      <c r="G9" s="74" t="s">
        <v>118</v>
      </c>
      <c r="I9" s="82">
        <v>1041</v>
      </c>
      <c r="J9" s="88">
        <f>E5</f>
        <v>856178</v>
      </c>
      <c r="K9" s="85"/>
      <c r="L9" s="97"/>
      <c r="M9" s="98"/>
      <c r="N9" s="99"/>
      <c r="O9" s="176">
        <v>67311</v>
      </c>
      <c r="P9" s="98">
        <v>5972.72</v>
      </c>
      <c r="Q9" s="99"/>
    </row>
    <row r="10" spans="1:17" x14ac:dyDescent="0.25">
      <c r="A10" s="93">
        <v>170921</v>
      </c>
      <c r="B10" s="232">
        <v>864772.42</v>
      </c>
      <c r="C10" s="232">
        <v>35674.629999999997</v>
      </c>
      <c r="D10" s="233">
        <v>733.89</v>
      </c>
      <c r="E10" s="234">
        <v>0</v>
      </c>
      <c r="F10" s="234">
        <v>0</v>
      </c>
      <c r="G10" s="232">
        <v>36408.519999999997</v>
      </c>
      <c r="I10" s="82"/>
      <c r="J10" s="89"/>
      <c r="K10" s="86"/>
      <c r="L10" s="97"/>
      <c r="M10" s="100"/>
      <c r="N10" s="101"/>
      <c r="O10" s="97"/>
      <c r="P10" s="100"/>
      <c r="Q10" s="101"/>
    </row>
    <row r="11" spans="1:17" x14ac:dyDescent="0.25">
      <c r="A11" s="243">
        <v>171021</v>
      </c>
      <c r="B11" s="232">
        <v>829097.8</v>
      </c>
      <c r="C11" s="232">
        <v>35727.599999999999</v>
      </c>
      <c r="D11" s="233">
        <v>680.92</v>
      </c>
      <c r="E11" s="234">
        <v>0</v>
      </c>
      <c r="F11" s="234">
        <v>0</v>
      </c>
      <c r="G11" s="232">
        <v>36408.519999999997</v>
      </c>
      <c r="I11" s="82">
        <v>3731</v>
      </c>
      <c r="J11" s="89">
        <f>D34+E6</f>
        <v>17627.190000000002</v>
      </c>
      <c r="K11" s="86"/>
      <c r="L11" s="97">
        <v>3731</v>
      </c>
      <c r="M11" s="100"/>
      <c r="N11" s="101">
        <v>716.2</v>
      </c>
      <c r="O11" s="97">
        <v>3731</v>
      </c>
      <c r="P11" s="100"/>
      <c r="Q11" s="101">
        <f>P9</f>
        <v>5972.72</v>
      </c>
    </row>
    <row r="12" spans="1:17" x14ac:dyDescent="0.25">
      <c r="A12" s="234">
        <v>171121</v>
      </c>
      <c r="B12" s="232">
        <v>793370.21</v>
      </c>
      <c r="C12" s="232">
        <v>35735.22</v>
      </c>
      <c r="D12" s="244">
        <v>673.3</v>
      </c>
      <c r="E12" s="234">
        <v>0</v>
      </c>
      <c r="F12" s="234">
        <v>0</v>
      </c>
      <c r="G12" s="232">
        <v>36408.519999999997</v>
      </c>
      <c r="I12" s="82"/>
      <c r="J12" s="89"/>
      <c r="K12" s="86"/>
      <c r="L12" s="97"/>
      <c r="M12" s="100"/>
      <c r="N12" s="101"/>
      <c r="O12" s="97"/>
      <c r="P12" s="100"/>
      <c r="Q12" s="101"/>
    </row>
    <row r="13" spans="1:17" x14ac:dyDescent="0.25">
      <c r="A13" s="234">
        <v>171221</v>
      </c>
      <c r="B13" s="232">
        <v>757634.99</v>
      </c>
      <c r="C13" s="232">
        <v>35786.29</v>
      </c>
      <c r="D13" s="233">
        <v>622.23</v>
      </c>
      <c r="E13" s="234">
        <v>0</v>
      </c>
      <c r="F13" s="234">
        <v>0</v>
      </c>
      <c r="G13" s="232">
        <v>36408.519999999997</v>
      </c>
      <c r="I13" s="82"/>
      <c r="J13" s="89"/>
      <c r="K13" s="86"/>
      <c r="L13" s="97">
        <v>67311</v>
      </c>
      <c r="M13" s="100">
        <v>716.2</v>
      </c>
      <c r="N13" s="101"/>
      <c r="O13" s="97"/>
      <c r="P13" s="100"/>
      <c r="Q13" s="101"/>
    </row>
    <row r="14" spans="1:17" ht="15.75" thickBot="1" x14ac:dyDescent="0.3">
      <c r="A14" s="234">
        <v>170122</v>
      </c>
      <c r="B14" s="232">
        <v>721848.7</v>
      </c>
      <c r="C14" s="232">
        <v>35795.919999999998</v>
      </c>
      <c r="D14" s="244">
        <v>612.6</v>
      </c>
      <c r="E14" s="234">
        <v>0</v>
      </c>
      <c r="F14" s="234">
        <v>0</v>
      </c>
      <c r="G14" s="232">
        <v>36408.519999999997</v>
      </c>
      <c r="I14" s="82"/>
      <c r="J14" s="89"/>
      <c r="K14" s="86"/>
      <c r="L14" s="97"/>
      <c r="M14" s="100"/>
      <c r="N14" s="101"/>
      <c r="O14" s="104"/>
      <c r="P14" s="177"/>
      <c r="Q14" s="178"/>
    </row>
    <row r="15" spans="1:17" x14ac:dyDescent="0.25">
      <c r="A15" s="234">
        <v>170222</v>
      </c>
      <c r="B15" s="232">
        <v>686052.79</v>
      </c>
      <c r="C15" s="232">
        <v>35826.300000000003</v>
      </c>
      <c r="D15" s="233">
        <v>582.22</v>
      </c>
      <c r="E15" s="234">
        <v>0</v>
      </c>
      <c r="F15" s="234">
        <v>0</v>
      </c>
      <c r="G15" s="232">
        <v>36408.519999999997</v>
      </c>
      <c r="I15" s="82">
        <v>4511</v>
      </c>
      <c r="J15" s="89"/>
      <c r="K15" s="86">
        <f>J9</f>
        <v>856178</v>
      </c>
      <c r="L15" s="97">
        <v>97311</v>
      </c>
      <c r="M15" s="100">
        <f>M13</f>
        <v>716.2</v>
      </c>
      <c r="N15" s="101"/>
      <c r="O15" s="97">
        <v>97311</v>
      </c>
      <c r="P15" s="101">
        <f>P9</f>
        <v>5972.72</v>
      </c>
      <c r="Q15" s="101"/>
    </row>
    <row r="16" spans="1:17" x14ac:dyDescent="0.25">
      <c r="A16" s="234">
        <v>170322</v>
      </c>
      <c r="B16" s="232">
        <v>650226.5</v>
      </c>
      <c r="C16" s="232">
        <v>35910.1</v>
      </c>
      <c r="D16" s="233">
        <v>498.42</v>
      </c>
      <c r="E16" s="234">
        <v>0</v>
      </c>
      <c r="F16" s="234">
        <v>0</v>
      </c>
      <c r="G16" s="232">
        <v>36408.519999999997</v>
      </c>
      <c r="I16" s="82"/>
      <c r="J16" s="89"/>
      <c r="K16" s="86"/>
      <c r="L16" s="97"/>
      <c r="M16" s="100"/>
      <c r="N16" s="101"/>
      <c r="O16" s="97"/>
      <c r="P16" s="100"/>
      <c r="Q16" s="101"/>
    </row>
    <row r="17" spans="1:17" x14ac:dyDescent="0.25">
      <c r="A17" s="234">
        <v>170422</v>
      </c>
      <c r="B17" s="232">
        <v>614316.4</v>
      </c>
      <c r="C17" s="232">
        <v>35887.18</v>
      </c>
      <c r="D17" s="233">
        <v>521.34</v>
      </c>
      <c r="E17" s="234">
        <v>0</v>
      </c>
      <c r="F17" s="234">
        <v>0</v>
      </c>
      <c r="G17" s="232">
        <v>36408.519999999997</v>
      </c>
      <c r="I17" s="82">
        <v>4551</v>
      </c>
      <c r="J17" s="89"/>
      <c r="K17" s="86">
        <f>D34</f>
        <v>9032.7700000000023</v>
      </c>
      <c r="L17" s="97">
        <v>79171</v>
      </c>
      <c r="M17" s="100"/>
      <c r="N17" s="101">
        <f>N11</f>
        <v>716.2</v>
      </c>
      <c r="O17" s="97">
        <v>79171</v>
      </c>
      <c r="P17" s="100"/>
      <c r="Q17" s="101">
        <f>P15</f>
        <v>5972.72</v>
      </c>
    </row>
    <row r="18" spans="1:17" x14ac:dyDescent="0.25">
      <c r="A18" s="234">
        <v>170522</v>
      </c>
      <c r="B18" s="232">
        <v>578429.23</v>
      </c>
      <c r="C18" s="232">
        <v>35933.47</v>
      </c>
      <c r="D18" s="233">
        <v>475.05</v>
      </c>
      <c r="E18" s="234">
        <v>0</v>
      </c>
      <c r="F18" s="234">
        <v>0</v>
      </c>
      <c r="G18" s="232">
        <v>36408.519999999997</v>
      </c>
      <c r="I18" s="82"/>
      <c r="J18" s="89"/>
      <c r="K18" s="86"/>
      <c r="L18" s="97"/>
      <c r="M18" s="100"/>
      <c r="N18" s="101"/>
      <c r="O18" s="97"/>
      <c r="P18" s="100"/>
      <c r="Q18" s="101"/>
    </row>
    <row r="19" spans="1:17" x14ac:dyDescent="0.25">
      <c r="A19" s="234">
        <v>170622</v>
      </c>
      <c r="B19" s="232">
        <v>542495.77</v>
      </c>
      <c r="C19" s="232">
        <v>35948.129999999997</v>
      </c>
      <c r="D19" s="233">
        <v>460.39</v>
      </c>
      <c r="E19" s="234">
        <v>0</v>
      </c>
      <c r="F19" s="234">
        <v>0</v>
      </c>
      <c r="G19" s="232">
        <v>36408.519999999997</v>
      </c>
      <c r="I19" s="82">
        <v>4553</v>
      </c>
      <c r="J19" s="90"/>
      <c r="K19" s="87">
        <f>E6</f>
        <v>8594.42</v>
      </c>
      <c r="L19" s="97"/>
      <c r="M19" s="102"/>
      <c r="N19" s="103"/>
      <c r="O19" s="97"/>
      <c r="P19" s="102"/>
      <c r="Q19" s="103"/>
    </row>
    <row r="20" spans="1:17" ht="15.75" thickBot="1" x14ac:dyDescent="0.3">
      <c r="A20" s="65">
        <v>170722</v>
      </c>
      <c r="B20" s="66">
        <v>506547.65</v>
      </c>
      <c r="C20" s="66">
        <v>35992.5</v>
      </c>
      <c r="D20" s="68">
        <v>416.02</v>
      </c>
      <c r="E20" s="65">
        <v>0</v>
      </c>
      <c r="F20" s="65">
        <v>0</v>
      </c>
      <c r="G20" s="66">
        <v>36408.519999999997</v>
      </c>
      <c r="I20" s="84"/>
      <c r="J20" s="91">
        <f>SUM(J9:J19)</f>
        <v>873805.19</v>
      </c>
      <c r="K20" s="92">
        <f>SUM(K9:K19)</f>
        <v>873805.19000000006</v>
      </c>
      <c r="L20" s="104"/>
      <c r="M20" s="105">
        <v>766.76</v>
      </c>
      <c r="N20" s="106">
        <v>766.76</v>
      </c>
      <c r="O20" s="104"/>
      <c r="P20" s="105">
        <f>SUM(P9:P19)</f>
        <v>11945.44</v>
      </c>
      <c r="Q20" s="106">
        <f>SUM(Q9:Q19)</f>
        <v>11945.44</v>
      </c>
    </row>
    <row r="21" spans="1:17" x14ac:dyDescent="0.25">
      <c r="A21" s="65">
        <v>170822</v>
      </c>
      <c r="B21" s="66">
        <v>470555.15</v>
      </c>
      <c r="C21" s="66">
        <v>36009.18</v>
      </c>
      <c r="D21" s="68">
        <v>399.34</v>
      </c>
      <c r="E21" s="65">
        <v>0</v>
      </c>
      <c r="F21" s="65">
        <v>0</v>
      </c>
      <c r="G21" s="66">
        <v>36408.519999999997</v>
      </c>
      <c r="I21" s="37"/>
      <c r="K21" s="11"/>
      <c r="L21" s="11"/>
      <c r="M21" s="11"/>
      <c r="N21" s="11"/>
      <c r="O21" s="11"/>
    </row>
    <row r="22" spans="1:17" x14ac:dyDescent="0.25">
      <c r="A22" s="65">
        <v>170922</v>
      </c>
      <c r="B22" s="66">
        <v>343545.97</v>
      </c>
      <c r="C22" s="66">
        <v>36039.74</v>
      </c>
      <c r="D22" s="68">
        <v>368.78</v>
      </c>
      <c r="E22" s="65">
        <v>0</v>
      </c>
      <c r="F22" s="65">
        <v>0</v>
      </c>
      <c r="G22" s="66">
        <v>36408.519999999997</v>
      </c>
      <c r="I22" s="37"/>
      <c r="J22" s="150" t="s">
        <v>178</v>
      </c>
      <c r="K22" s="160">
        <v>44074</v>
      </c>
      <c r="L22" s="150"/>
      <c r="M22" s="11"/>
      <c r="N22" s="11"/>
      <c r="O22" s="11"/>
    </row>
    <row r="23" spans="1:17" x14ac:dyDescent="0.25">
      <c r="A23" s="65">
        <v>171022</v>
      </c>
      <c r="B23" s="66">
        <v>398506.23</v>
      </c>
      <c r="C23" s="66">
        <v>36081.24</v>
      </c>
      <c r="D23" s="68">
        <v>327.27999999999997</v>
      </c>
      <c r="E23" s="65">
        <v>0</v>
      </c>
      <c r="F23" s="65">
        <v>0</v>
      </c>
      <c r="G23" s="66">
        <v>36408.519999999997</v>
      </c>
      <c r="I23" s="37"/>
      <c r="J23" s="150"/>
      <c r="K23" s="150"/>
      <c r="L23" s="150"/>
      <c r="M23" s="11"/>
      <c r="N23" s="11"/>
      <c r="O23" s="11"/>
    </row>
    <row r="24" spans="1:17" x14ac:dyDescent="0.25">
      <c r="A24" s="65">
        <v>171122</v>
      </c>
      <c r="B24" s="66">
        <v>362425</v>
      </c>
      <c r="C24" s="66">
        <v>36100.949999999997</v>
      </c>
      <c r="D24" s="68">
        <v>307.57</v>
      </c>
      <c r="E24" s="65">
        <v>0</v>
      </c>
      <c r="F24" s="65">
        <v>0</v>
      </c>
      <c r="G24" s="66">
        <v>36408.519999999997</v>
      </c>
      <c r="I24" s="37"/>
      <c r="J24" s="151"/>
      <c r="K24" s="151"/>
      <c r="L24" s="151"/>
      <c r="M24" s="11"/>
      <c r="N24" s="11"/>
      <c r="O24" s="11"/>
    </row>
    <row r="25" spans="1:17" x14ac:dyDescent="0.25">
      <c r="A25" s="65">
        <v>171222</v>
      </c>
      <c r="B25" s="66">
        <v>326234.06</v>
      </c>
      <c r="C25" s="66">
        <v>36140.519999999997</v>
      </c>
      <c r="D25" s="94">
        <v>268</v>
      </c>
      <c r="E25" s="65">
        <v>0</v>
      </c>
      <c r="F25" s="65">
        <v>0</v>
      </c>
      <c r="G25" s="66">
        <v>36408.519999999997</v>
      </c>
      <c r="I25" s="37"/>
      <c r="J25" s="152">
        <v>10</v>
      </c>
      <c r="K25" s="153">
        <f>E5</f>
        <v>856178</v>
      </c>
      <c r="L25" s="153"/>
      <c r="M25" s="11"/>
      <c r="N25" s="11"/>
      <c r="O25" s="11"/>
    </row>
    <row r="26" spans="1:17" x14ac:dyDescent="0.25">
      <c r="A26" s="65">
        <v>170123</v>
      </c>
      <c r="B26" s="66">
        <v>290183.55</v>
      </c>
      <c r="C26" s="66">
        <v>36162.25</v>
      </c>
      <c r="D26" s="68">
        <v>246.27</v>
      </c>
      <c r="E26" s="65">
        <v>0</v>
      </c>
      <c r="F26" s="65">
        <v>0</v>
      </c>
      <c r="G26" s="66">
        <v>36408.519999999997</v>
      </c>
      <c r="I26" s="37"/>
      <c r="J26" s="154">
        <v>37</v>
      </c>
      <c r="K26" s="155">
        <f>'REACTIVA 02 MAJU'!L53</f>
        <v>148320.15504362373</v>
      </c>
      <c r="L26" s="155"/>
      <c r="M26" s="11"/>
      <c r="N26" s="11"/>
      <c r="O26" s="11"/>
    </row>
    <row r="27" spans="1:17" x14ac:dyDescent="0.25">
      <c r="A27" s="65">
        <v>170223</v>
      </c>
      <c r="B27" s="66">
        <v>254021.3</v>
      </c>
      <c r="C27" s="66">
        <v>36192.94</v>
      </c>
      <c r="D27" s="68">
        <v>215.58</v>
      </c>
      <c r="E27" s="65">
        <v>0</v>
      </c>
      <c r="F27" s="65">
        <v>0</v>
      </c>
      <c r="G27" s="66">
        <v>36408.519999999997</v>
      </c>
      <c r="I27" s="37"/>
      <c r="J27" s="154">
        <v>45</v>
      </c>
      <c r="K27" s="155"/>
      <c r="L27" s="155">
        <f>K20</f>
        <v>873805.19000000006</v>
      </c>
      <c r="M27" s="11"/>
      <c r="N27" s="11"/>
      <c r="O27" s="11"/>
    </row>
    <row r="28" spans="1:17" x14ac:dyDescent="0.25">
      <c r="A28" s="65">
        <v>170323</v>
      </c>
      <c r="B28" s="66">
        <v>217828.36</v>
      </c>
      <c r="C28" s="66">
        <v>36241.550000000003</v>
      </c>
      <c r="D28" s="68">
        <v>166.97</v>
      </c>
      <c r="E28" s="65">
        <v>0</v>
      </c>
      <c r="F28" s="65">
        <v>0</v>
      </c>
      <c r="G28" s="66">
        <v>36408.519999999997</v>
      </c>
      <c r="I28" s="37"/>
      <c r="J28" s="154">
        <v>49</v>
      </c>
      <c r="K28" s="155"/>
      <c r="L28" s="155">
        <f>'REACTIVA 02 MAJU'!N53</f>
        <v>130692.98504362367</v>
      </c>
    </row>
    <row r="29" spans="1:17" x14ac:dyDescent="0.25">
      <c r="A29" s="65">
        <v>170423</v>
      </c>
      <c r="B29" s="66">
        <v>181586.82</v>
      </c>
      <c r="C29" s="66">
        <v>36254.42</v>
      </c>
      <c r="D29" s="94">
        <v>154.1</v>
      </c>
      <c r="E29" s="65">
        <v>0</v>
      </c>
      <c r="F29" s="65">
        <v>0</v>
      </c>
      <c r="G29" s="66">
        <v>36408.519999999997</v>
      </c>
      <c r="I29" s="37"/>
      <c r="J29" s="156"/>
      <c r="K29" s="157" t="s">
        <v>179</v>
      </c>
      <c r="L29" s="156"/>
      <c r="M29" s="11"/>
      <c r="N29" s="11"/>
      <c r="O29" s="11"/>
    </row>
    <row r="30" spans="1:17" x14ac:dyDescent="0.25">
      <c r="A30" s="65">
        <v>170523</v>
      </c>
      <c r="B30" s="66">
        <v>145332.41</v>
      </c>
      <c r="C30" s="66">
        <v>36289.160000000003</v>
      </c>
      <c r="D30" s="68">
        <v>119.36</v>
      </c>
      <c r="E30" s="65">
        <v>0</v>
      </c>
      <c r="F30" s="65">
        <v>0</v>
      </c>
      <c r="G30" s="66">
        <v>36408.519999999997</v>
      </c>
      <c r="I30" s="37"/>
      <c r="J30" s="151"/>
      <c r="K30" s="151"/>
      <c r="L30" s="151"/>
      <c r="O30" s="11"/>
    </row>
    <row r="31" spans="1:17" x14ac:dyDescent="0.25">
      <c r="A31" s="65">
        <v>170623</v>
      </c>
      <c r="B31" s="66">
        <v>109043.25</v>
      </c>
      <c r="C31" s="66">
        <v>36315.980000000003</v>
      </c>
      <c r="D31" s="68">
        <v>92.54</v>
      </c>
      <c r="E31" s="65">
        <v>0</v>
      </c>
      <c r="F31" s="65">
        <v>0</v>
      </c>
      <c r="G31" s="66">
        <v>36408.519999999997</v>
      </c>
      <c r="I31" s="37"/>
      <c r="J31" s="151"/>
      <c r="K31" s="161">
        <v>44091</v>
      </c>
      <c r="L31" s="151"/>
      <c r="M31" s="11"/>
      <c r="N31" s="11"/>
      <c r="O31" s="11"/>
    </row>
    <row r="32" spans="1:17" x14ac:dyDescent="0.25">
      <c r="A32" s="65">
        <v>170723</v>
      </c>
      <c r="B32" s="66">
        <v>72727.28</v>
      </c>
      <c r="C32" s="66">
        <v>36348.79</v>
      </c>
      <c r="D32" s="68">
        <v>59.73</v>
      </c>
      <c r="E32" s="65">
        <v>0</v>
      </c>
      <c r="F32" s="65">
        <v>0</v>
      </c>
      <c r="G32" s="66">
        <v>36408.519999999997</v>
      </c>
      <c r="I32" s="37"/>
      <c r="J32" s="152">
        <v>67</v>
      </c>
      <c r="K32" s="158">
        <v>716.2</v>
      </c>
      <c r="L32" s="152"/>
      <c r="M32" s="11"/>
      <c r="N32" s="11"/>
      <c r="O32" s="11"/>
    </row>
    <row r="33" spans="1:15" x14ac:dyDescent="0.25">
      <c r="A33" s="93">
        <v>170823</v>
      </c>
      <c r="B33" s="66">
        <v>36378.49</v>
      </c>
      <c r="C33" s="66">
        <v>36378.49</v>
      </c>
      <c r="D33" s="68">
        <v>30.87</v>
      </c>
      <c r="E33" s="65">
        <v>0</v>
      </c>
      <c r="F33" s="65">
        <v>0</v>
      </c>
      <c r="G33" s="66">
        <v>36408.519999999997</v>
      </c>
      <c r="I33" s="37"/>
      <c r="J33" s="154">
        <v>37</v>
      </c>
      <c r="K33" s="154"/>
      <c r="L33" s="159">
        <f>K32</f>
        <v>716.2</v>
      </c>
      <c r="O33" s="11"/>
    </row>
    <row r="34" spans="1:15" x14ac:dyDescent="0.25">
      <c r="A34" s="71" t="s">
        <v>112</v>
      </c>
      <c r="B34" s="71"/>
      <c r="C34" s="72">
        <f>SUM(C10:C33)</f>
        <v>864772.55</v>
      </c>
      <c r="D34" s="73">
        <f>SUM(D10:D33)</f>
        <v>9032.7700000000023</v>
      </c>
      <c r="E34" s="71">
        <v>0</v>
      </c>
      <c r="F34" s="71">
        <v>0</v>
      </c>
      <c r="G34" s="72">
        <f>SUM(G10:G33)</f>
        <v>873804.48000000021</v>
      </c>
      <c r="I34" s="70"/>
      <c r="J34" s="156"/>
      <c r="K34" s="157" t="s">
        <v>180</v>
      </c>
      <c r="L34" s="156"/>
    </row>
    <row r="35" spans="1:15" x14ac:dyDescent="0.25">
      <c r="K35" s="162">
        <v>44091</v>
      </c>
      <c r="M35" s="11"/>
      <c r="N35" s="11"/>
      <c r="O35" s="11"/>
    </row>
    <row r="36" spans="1:15" x14ac:dyDescent="0.25">
      <c r="J36" s="152">
        <v>49</v>
      </c>
      <c r="K36" s="153">
        <f>'REACTIVA 02 MAJU'!N17</f>
        <v>5256.5153104173169</v>
      </c>
      <c r="L36" s="153"/>
      <c r="M36" s="11"/>
      <c r="N36" s="11"/>
      <c r="O36" s="11"/>
    </row>
    <row r="37" spans="1:15" x14ac:dyDescent="0.25">
      <c r="J37" s="154">
        <v>77</v>
      </c>
      <c r="K37" s="155"/>
      <c r="L37" s="155">
        <f>K36</f>
        <v>5256.5153104173169</v>
      </c>
      <c r="M37" s="11"/>
      <c r="N37" s="11"/>
      <c r="O37" s="11"/>
    </row>
    <row r="38" spans="1:15" x14ac:dyDescent="0.25">
      <c r="J38" s="156"/>
      <c r="K38" s="157" t="s">
        <v>181</v>
      </c>
      <c r="L38" s="156"/>
      <c r="M38" s="11"/>
      <c r="N38" s="11"/>
      <c r="O38" s="11"/>
    </row>
    <row r="39" spans="1:15" x14ac:dyDescent="0.25">
      <c r="M39" s="11"/>
      <c r="N39" s="11"/>
      <c r="O39" s="11"/>
    </row>
    <row r="40" spans="1:15" x14ac:dyDescent="0.25">
      <c r="K40" s="11"/>
      <c r="L40" s="11"/>
      <c r="M40" s="11"/>
      <c r="N40" s="11"/>
      <c r="O40" s="11"/>
    </row>
    <row r="41" spans="1:15" x14ac:dyDescent="0.25">
      <c r="K41" s="11"/>
      <c r="L41" s="11"/>
      <c r="M41" s="11"/>
      <c r="N41" s="11"/>
      <c r="O41" s="11"/>
    </row>
    <row r="42" spans="1:15" x14ac:dyDescent="0.25">
      <c r="K42" s="11"/>
      <c r="L42" s="11"/>
      <c r="M42" s="11"/>
      <c r="N42" s="11"/>
      <c r="O42" s="11"/>
    </row>
    <row r="43" spans="1:15" x14ac:dyDescent="0.25">
      <c r="K43" s="11"/>
      <c r="L43" s="11"/>
      <c r="M43" s="11"/>
      <c r="N43" s="11"/>
      <c r="O43" s="11"/>
    </row>
    <row r="44" spans="1:15" x14ac:dyDescent="0.25">
      <c r="K44" s="11"/>
      <c r="L44" s="11"/>
      <c r="M44" s="11"/>
      <c r="N44" s="11"/>
      <c r="O44" s="11"/>
    </row>
    <row r="45" spans="1:15" x14ac:dyDescent="0.25">
      <c r="K45" s="11"/>
      <c r="L45" s="11"/>
      <c r="M45" s="11"/>
      <c r="N45" s="11"/>
      <c r="O45" s="11"/>
    </row>
    <row r="46" spans="1:15" x14ac:dyDescent="0.25">
      <c r="K46" s="11"/>
      <c r="L46" s="11"/>
      <c r="M46" s="11"/>
      <c r="N46" s="11"/>
      <c r="O46" s="11"/>
    </row>
    <row r="47" spans="1:15" x14ac:dyDescent="0.25">
      <c r="K47" s="11"/>
      <c r="L47" s="11"/>
      <c r="M47" s="11"/>
      <c r="N47" s="11"/>
      <c r="O47" s="11"/>
    </row>
    <row r="48" spans="1:15" x14ac:dyDescent="0.25">
      <c r="K48" s="11"/>
      <c r="L48" s="11"/>
      <c r="M48" s="11"/>
      <c r="N48" s="11"/>
      <c r="O48" s="11"/>
    </row>
    <row r="49" spans="11:15" x14ac:dyDescent="0.25">
      <c r="K49" s="11"/>
      <c r="L49" s="11"/>
      <c r="M49" s="11"/>
      <c r="N49" s="11"/>
      <c r="O49" s="11"/>
    </row>
    <row r="50" spans="11:15" x14ac:dyDescent="0.25">
      <c r="K50" s="11"/>
      <c r="L50" s="11"/>
      <c r="M50" s="11"/>
      <c r="N50" s="11"/>
      <c r="O50" s="11"/>
    </row>
    <row r="51" spans="11:15" x14ac:dyDescent="0.25">
      <c r="K51" s="11"/>
      <c r="L51" s="11"/>
      <c r="M51" s="11"/>
      <c r="N51" s="11"/>
      <c r="O51" s="11"/>
    </row>
    <row r="52" spans="11:15" x14ac:dyDescent="0.25">
      <c r="K52" s="11"/>
      <c r="L52" s="11"/>
      <c r="M52" s="11"/>
      <c r="N52" s="11"/>
      <c r="O52" s="11"/>
    </row>
    <row r="53" spans="11:15" x14ac:dyDescent="0.25">
      <c r="K53" s="11"/>
      <c r="L53" s="11"/>
      <c r="M53" s="11"/>
      <c r="N53" s="11"/>
      <c r="O53" s="11"/>
    </row>
    <row r="54" spans="11:15" x14ac:dyDescent="0.25">
      <c r="K54" s="11"/>
      <c r="L54" s="11"/>
      <c r="M54" s="11"/>
      <c r="N54" s="11"/>
      <c r="O54" s="11"/>
    </row>
    <row r="55" spans="11:15" x14ac:dyDescent="0.25">
      <c r="K55" s="11"/>
      <c r="L55" s="11"/>
      <c r="M55" s="11"/>
      <c r="N55" s="11"/>
      <c r="O55" s="11"/>
    </row>
    <row r="56" spans="11:15" x14ac:dyDescent="0.25">
      <c r="K56" s="11"/>
      <c r="L56" s="11"/>
      <c r="M56" s="11"/>
      <c r="N56" s="11"/>
      <c r="O56" s="11"/>
    </row>
    <row r="57" spans="11:15" x14ac:dyDescent="0.25">
      <c r="K57" s="11"/>
      <c r="L57" s="11"/>
      <c r="M57" s="11"/>
      <c r="N57" s="11"/>
      <c r="O57" s="11"/>
    </row>
    <row r="58" spans="11:15" x14ac:dyDescent="0.25">
      <c r="K58" s="11"/>
      <c r="L58" s="11"/>
      <c r="M58" s="11"/>
      <c r="N58" s="11"/>
      <c r="O58" s="11"/>
    </row>
    <row r="59" spans="11:15" x14ac:dyDescent="0.25">
      <c r="K59" s="11"/>
      <c r="L59" s="11"/>
      <c r="M59" s="11"/>
      <c r="N59" s="11"/>
      <c r="O59" s="11"/>
    </row>
    <row r="60" spans="11:15" x14ac:dyDescent="0.25">
      <c r="K60" s="11"/>
      <c r="L60" s="11"/>
      <c r="M60" s="11"/>
      <c r="N60" s="11"/>
      <c r="O60" s="11"/>
    </row>
    <row r="61" spans="11:15" x14ac:dyDescent="0.25">
      <c r="K61" s="11"/>
      <c r="L61" s="11"/>
      <c r="M61" s="11"/>
      <c r="N61" s="11"/>
      <c r="O61" s="11"/>
    </row>
  </sheetData>
  <mergeCells count="4">
    <mergeCell ref="I7:K7"/>
    <mergeCell ref="L6:N6"/>
    <mergeCell ref="L7:N7"/>
    <mergeCell ref="O7:Q7"/>
  </mergeCells>
  <pageMargins left="0.31496062992125984" right="0" top="0.74803149606299213" bottom="0.15748031496062992" header="0.31496062992125984" footer="0.31496062992125984"/>
  <pageSetup paperSize="9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56"/>
  <sheetViews>
    <sheetView tabSelected="1" topLeftCell="B19" zoomScaleNormal="100" workbookViewId="0">
      <selection activeCell="C38" sqref="C38:G38"/>
    </sheetView>
  </sheetViews>
  <sheetFormatPr baseColWidth="10" defaultRowHeight="15" x14ac:dyDescent="0.25"/>
  <cols>
    <col min="1" max="1" width="27.5703125" hidden="1" customWidth="1"/>
    <col min="2" max="2" width="10.5703125" customWidth="1"/>
    <col min="3" max="3" width="10.7109375" customWidth="1"/>
    <col min="4" max="4" width="9.85546875" customWidth="1"/>
    <col min="5" max="5" width="9.7109375" customWidth="1"/>
    <col min="8" max="8" width="0.85546875" customWidth="1"/>
    <col min="11" max="11" width="12.42578125" customWidth="1"/>
    <col min="12" max="12" width="11.28515625" customWidth="1"/>
  </cols>
  <sheetData>
    <row r="1" spans="1:15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23.25" x14ac:dyDescent="0.35">
      <c r="A2" s="254" t="s">
        <v>177</v>
      </c>
      <c r="B2" s="254"/>
      <c r="C2" s="254"/>
      <c r="D2" s="254"/>
      <c r="E2" s="254"/>
      <c r="F2" s="254"/>
      <c r="G2" s="254"/>
      <c r="H2" s="117"/>
      <c r="I2" s="117"/>
      <c r="J2" s="117"/>
      <c r="K2" s="117"/>
      <c r="L2" s="117"/>
      <c r="M2" s="117"/>
      <c r="N2" s="117"/>
      <c r="O2" s="117"/>
    </row>
    <row r="3" spans="1:15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5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1:15" x14ac:dyDescent="0.25">
      <c r="A5" s="138" t="s">
        <v>176</v>
      </c>
      <c r="B5" s="163">
        <v>856178</v>
      </c>
      <c r="C5" s="136"/>
      <c r="D5" s="255" t="s">
        <v>175</v>
      </c>
      <c r="E5" s="255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5" x14ac:dyDescent="0.25">
      <c r="A6" s="138" t="s">
        <v>174</v>
      </c>
      <c r="B6" s="131">
        <v>12</v>
      </c>
      <c r="C6" s="139" t="s">
        <v>173</v>
      </c>
      <c r="D6" s="143" t="s">
        <v>172</v>
      </c>
      <c r="E6" s="145">
        <v>8.6999999999999994E-2</v>
      </c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15" x14ac:dyDescent="0.25">
      <c r="A7" s="138" t="s">
        <v>103</v>
      </c>
      <c r="B7" s="144">
        <v>9.9000000000000008E-3</v>
      </c>
      <c r="C7" s="140"/>
      <c r="D7" s="143" t="s">
        <v>171</v>
      </c>
      <c r="E7" s="142">
        <f>((1+E6)^(1/12))-1</f>
        <v>6.9760205359368221E-3</v>
      </c>
      <c r="F7" s="117"/>
      <c r="G7" s="117"/>
      <c r="H7" s="117"/>
      <c r="I7" s="117"/>
      <c r="J7" s="117"/>
      <c r="K7" s="117"/>
      <c r="L7" s="117"/>
      <c r="M7" s="117"/>
      <c r="N7" s="117"/>
      <c r="O7" s="117"/>
    </row>
    <row r="8" spans="1:15" x14ac:dyDescent="0.25">
      <c r="A8" s="138" t="s">
        <v>170</v>
      </c>
      <c r="B8" s="141">
        <v>44060</v>
      </c>
      <c r="C8" s="140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15" x14ac:dyDescent="0.25">
      <c r="A9" s="138" t="s">
        <v>169</v>
      </c>
      <c r="B9" s="141">
        <v>45155</v>
      </c>
      <c r="C9" s="140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</row>
    <row r="10" spans="1:15" x14ac:dyDescent="0.25">
      <c r="A10" s="138" t="s">
        <v>168</v>
      </c>
      <c r="B10" s="67">
        <v>8594.42</v>
      </c>
      <c r="C10" s="139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</row>
    <row r="11" spans="1:15" x14ac:dyDescent="0.25">
      <c r="A11" s="138" t="s">
        <v>167</v>
      </c>
      <c r="B11" s="131">
        <v>24</v>
      </c>
      <c r="C11" s="136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</row>
    <row r="12" spans="1:15" x14ac:dyDescent="0.25">
      <c r="A12" s="138" t="s">
        <v>166</v>
      </c>
      <c r="B12" s="66">
        <v>36408.519999999997</v>
      </c>
      <c r="C12" s="136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</row>
    <row r="13" spans="1:15" x14ac:dyDescent="0.25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</row>
    <row r="14" spans="1:15" x14ac:dyDescent="0.25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</row>
    <row r="15" spans="1:15" x14ac:dyDescent="0.25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</row>
    <row r="16" spans="1:15" ht="45" x14ac:dyDescent="0.25">
      <c r="A16" s="133" t="s">
        <v>165</v>
      </c>
      <c r="B16" s="133" t="s">
        <v>164</v>
      </c>
      <c r="C16" s="133" t="s">
        <v>163</v>
      </c>
      <c r="D16" s="133" t="s">
        <v>113</v>
      </c>
      <c r="E16" s="135" t="s">
        <v>162</v>
      </c>
      <c r="F16" s="134" t="s">
        <v>161</v>
      </c>
      <c r="G16" s="133" t="s">
        <v>118</v>
      </c>
      <c r="H16" s="117"/>
      <c r="I16" s="132" t="s">
        <v>160</v>
      </c>
      <c r="J16" s="130" t="s">
        <v>159</v>
      </c>
      <c r="K16" s="130" t="s">
        <v>158</v>
      </c>
      <c r="L16" s="130" t="s">
        <v>157</v>
      </c>
      <c r="M16" s="130" t="s">
        <v>156</v>
      </c>
      <c r="N16" s="130" t="s">
        <v>155</v>
      </c>
      <c r="O16" s="117"/>
    </row>
    <row r="17" spans="1:15" x14ac:dyDescent="0.25">
      <c r="A17" s="129"/>
      <c r="B17" s="189">
        <v>44091</v>
      </c>
      <c r="C17" s="190">
        <v>856178</v>
      </c>
      <c r="D17" s="191"/>
      <c r="E17" s="197">
        <v>716.2</v>
      </c>
      <c r="F17" s="192"/>
      <c r="G17" s="192"/>
      <c r="H17" s="195"/>
      <c r="I17" s="189">
        <v>44091</v>
      </c>
      <c r="J17" s="193">
        <f>B5</f>
        <v>856178</v>
      </c>
      <c r="K17" s="194"/>
      <c r="L17" s="198">
        <f>J17*$E$7</f>
        <v>5972.7153104173167</v>
      </c>
      <c r="M17" s="194"/>
      <c r="N17" s="199">
        <f>L17-E17</f>
        <v>5256.5153104173169</v>
      </c>
      <c r="O17" s="117"/>
    </row>
    <row r="18" spans="1:15" x14ac:dyDescent="0.25">
      <c r="A18" s="129"/>
      <c r="B18" s="189">
        <v>44121</v>
      </c>
      <c r="C18" s="190">
        <v>856178</v>
      </c>
      <c r="D18" s="191"/>
      <c r="E18" s="197">
        <v>716.2</v>
      </c>
      <c r="F18" s="192"/>
      <c r="G18" s="192"/>
      <c r="H18" s="195"/>
      <c r="I18" s="189">
        <v>44121</v>
      </c>
      <c r="J18" s="193">
        <f t="shared" ref="J18:J28" si="0">J17</f>
        <v>856178</v>
      </c>
      <c r="K18" s="194"/>
      <c r="L18" s="198">
        <f t="shared" ref="L18:L28" si="1">J17*$E$7</f>
        <v>5972.7153104173167</v>
      </c>
      <c r="M18" s="194"/>
      <c r="N18" s="199">
        <f t="shared" ref="N18:N28" si="2">L18-E18</f>
        <v>5256.5153104173169</v>
      </c>
      <c r="O18" s="117"/>
    </row>
    <row r="19" spans="1:15" x14ac:dyDescent="0.25">
      <c r="A19" s="129"/>
      <c r="B19" s="189">
        <v>44152</v>
      </c>
      <c r="C19" s="190">
        <v>856178</v>
      </c>
      <c r="D19" s="191"/>
      <c r="E19" s="197">
        <v>716.2</v>
      </c>
      <c r="F19" s="192"/>
      <c r="G19" s="192"/>
      <c r="H19" s="195"/>
      <c r="I19" s="189">
        <v>44152</v>
      </c>
      <c r="J19" s="193">
        <f t="shared" si="0"/>
        <v>856178</v>
      </c>
      <c r="K19" s="194"/>
      <c r="L19" s="198">
        <f t="shared" si="1"/>
        <v>5972.7153104173167</v>
      </c>
      <c r="M19" s="194"/>
      <c r="N19" s="199">
        <f t="shared" si="2"/>
        <v>5256.5153104173169</v>
      </c>
      <c r="O19" s="117"/>
    </row>
    <row r="20" spans="1:15" x14ac:dyDescent="0.25">
      <c r="A20" s="129"/>
      <c r="B20" s="189">
        <v>44182</v>
      </c>
      <c r="C20" s="190">
        <v>856178</v>
      </c>
      <c r="D20" s="191"/>
      <c r="E20" s="197">
        <v>716.2</v>
      </c>
      <c r="F20" s="192"/>
      <c r="G20" s="192"/>
      <c r="H20" s="195"/>
      <c r="I20" s="189">
        <v>44182</v>
      </c>
      <c r="J20" s="193">
        <f t="shared" si="0"/>
        <v>856178</v>
      </c>
      <c r="K20" s="194"/>
      <c r="L20" s="198">
        <f t="shared" si="1"/>
        <v>5972.7153104173167</v>
      </c>
      <c r="M20" s="194"/>
      <c r="N20" s="199">
        <f t="shared" si="2"/>
        <v>5256.5153104173169</v>
      </c>
      <c r="O20" s="117"/>
    </row>
    <row r="21" spans="1:15" x14ac:dyDescent="0.25">
      <c r="A21" s="129"/>
      <c r="B21" s="189">
        <v>44213</v>
      </c>
      <c r="C21" s="190">
        <v>856178</v>
      </c>
      <c r="D21" s="191"/>
      <c r="E21" s="197">
        <v>716.2</v>
      </c>
      <c r="F21" s="192"/>
      <c r="G21" s="192"/>
      <c r="H21" s="195"/>
      <c r="I21" s="189">
        <v>44203</v>
      </c>
      <c r="J21" s="193">
        <f t="shared" si="0"/>
        <v>856178</v>
      </c>
      <c r="K21" s="194"/>
      <c r="L21" s="198">
        <f t="shared" si="1"/>
        <v>5972.7153104173167</v>
      </c>
      <c r="M21" s="194"/>
      <c r="N21" s="199">
        <f t="shared" si="2"/>
        <v>5256.5153104173169</v>
      </c>
      <c r="O21" s="117"/>
    </row>
    <row r="22" spans="1:15" x14ac:dyDescent="0.25">
      <c r="A22" s="129"/>
      <c r="B22" s="189">
        <v>44244</v>
      </c>
      <c r="C22" s="190">
        <v>856178</v>
      </c>
      <c r="D22" s="191"/>
      <c r="E22" s="197">
        <v>716.2</v>
      </c>
      <c r="F22" s="192"/>
      <c r="G22" s="192"/>
      <c r="H22" s="195"/>
      <c r="I22" s="189">
        <v>44234</v>
      </c>
      <c r="J22" s="193">
        <f t="shared" si="0"/>
        <v>856178</v>
      </c>
      <c r="K22" s="194"/>
      <c r="L22" s="198">
        <f t="shared" si="1"/>
        <v>5972.7153104173167</v>
      </c>
      <c r="M22" s="194"/>
      <c r="N22" s="199">
        <f t="shared" si="2"/>
        <v>5256.5153104173169</v>
      </c>
      <c r="O22" s="117"/>
    </row>
    <row r="23" spans="1:15" x14ac:dyDescent="0.25">
      <c r="A23" s="129"/>
      <c r="B23" s="189">
        <v>44272</v>
      </c>
      <c r="C23" s="190">
        <v>856178</v>
      </c>
      <c r="D23" s="191"/>
      <c r="E23" s="197">
        <v>716.2</v>
      </c>
      <c r="F23" s="192"/>
      <c r="G23" s="192"/>
      <c r="H23" s="195"/>
      <c r="I23" s="189">
        <v>44262</v>
      </c>
      <c r="J23" s="193">
        <f t="shared" si="0"/>
        <v>856178</v>
      </c>
      <c r="K23" s="194"/>
      <c r="L23" s="198">
        <f t="shared" si="1"/>
        <v>5972.7153104173167</v>
      </c>
      <c r="M23" s="194"/>
      <c r="N23" s="199">
        <f t="shared" si="2"/>
        <v>5256.5153104173169</v>
      </c>
      <c r="O23" s="117"/>
    </row>
    <row r="24" spans="1:15" x14ac:dyDescent="0.25">
      <c r="A24" s="129"/>
      <c r="B24" s="189">
        <v>44303</v>
      </c>
      <c r="C24" s="190">
        <v>856178</v>
      </c>
      <c r="D24" s="191"/>
      <c r="E24" s="197">
        <v>716.2</v>
      </c>
      <c r="F24" s="192"/>
      <c r="G24" s="192"/>
      <c r="H24" s="195"/>
      <c r="I24" s="189">
        <v>44293</v>
      </c>
      <c r="J24" s="193">
        <f t="shared" si="0"/>
        <v>856178</v>
      </c>
      <c r="K24" s="194"/>
      <c r="L24" s="198">
        <f t="shared" si="1"/>
        <v>5972.7153104173167</v>
      </c>
      <c r="M24" s="194"/>
      <c r="N24" s="199">
        <f t="shared" si="2"/>
        <v>5256.5153104173169</v>
      </c>
      <c r="O24" s="117"/>
    </row>
    <row r="25" spans="1:15" x14ac:dyDescent="0.25">
      <c r="A25" s="129"/>
      <c r="B25" s="189">
        <v>44333</v>
      </c>
      <c r="C25" s="190">
        <v>856178</v>
      </c>
      <c r="D25" s="191"/>
      <c r="E25" s="197">
        <v>716.2</v>
      </c>
      <c r="F25" s="192"/>
      <c r="G25" s="192"/>
      <c r="H25" s="195"/>
      <c r="I25" s="189">
        <v>44323</v>
      </c>
      <c r="J25" s="193">
        <f t="shared" si="0"/>
        <v>856178</v>
      </c>
      <c r="K25" s="194"/>
      <c r="L25" s="198">
        <f t="shared" si="1"/>
        <v>5972.7153104173167</v>
      </c>
      <c r="M25" s="194"/>
      <c r="N25" s="199">
        <f t="shared" si="2"/>
        <v>5256.5153104173169</v>
      </c>
      <c r="O25" s="117"/>
    </row>
    <row r="26" spans="1:15" x14ac:dyDescent="0.25">
      <c r="A26" s="129"/>
      <c r="B26" s="189">
        <v>44364</v>
      </c>
      <c r="C26" s="190">
        <v>856178</v>
      </c>
      <c r="D26" s="191"/>
      <c r="E26" s="197">
        <v>716.2</v>
      </c>
      <c r="F26" s="192"/>
      <c r="G26" s="192"/>
      <c r="H26" s="195"/>
      <c r="I26" s="189">
        <v>44354</v>
      </c>
      <c r="J26" s="193">
        <f t="shared" si="0"/>
        <v>856178</v>
      </c>
      <c r="K26" s="194"/>
      <c r="L26" s="198">
        <f>J25*$E$7</f>
        <v>5972.7153104173167</v>
      </c>
      <c r="M26" s="194"/>
      <c r="N26" s="199">
        <f t="shared" si="2"/>
        <v>5256.5153104173169</v>
      </c>
      <c r="O26" s="117"/>
    </row>
    <row r="27" spans="1:15" x14ac:dyDescent="0.25">
      <c r="A27" s="129"/>
      <c r="B27" s="189">
        <v>44394</v>
      </c>
      <c r="C27" s="190">
        <v>856178</v>
      </c>
      <c r="D27" s="191"/>
      <c r="E27" s="197">
        <v>716.2</v>
      </c>
      <c r="F27" s="192"/>
      <c r="G27" s="192"/>
      <c r="H27" s="195"/>
      <c r="I27" s="189">
        <v>44384</v>
      </c>
      <c r="J27" s="193">
        <f t="shared" si="0"/>
        <v>856178</v>
      </c>
      <c r="K27" s="194"/>
      <c r="L27" s="198">
        <f t="shared" si="1"/>
        <v>5972.7153104173167</v>
      </c>
      <c r="M27" s="194"/>
      <c r="N27" s="199">
        <f t="shared" si="2"/>
        <v>5256.5153104173169</v>
      </c>
      <c r="O27" s="117"/>
    </row>
    <row r="28" spans="1:15" x14ac:dyDescent="0.25">
      <c r="A28" s="129"/>
      <c r="B28" s="189">
        <v>44425</v>
      </c>
      <c r="C28" s="190">
        <v>856178</v>
      </c>
      <c r="D28" s="191"/>
      <c r="E28" s="197">
        <v>716.2</v>
      </c>
      <c r="F28" s="192"/>
      <c r="G28" s="192"/>
      <c r="H28" s="195"/>
      <c r="I28" s="189">
        <v>44415</v>
      </c>
      <c r="J28" s="193">
        <f t="shared" si="0"/>
        <v>856178</v>
      </c>
      <c r="K28" s="194"/>
      <c r="L28" s="198">
        <f t="shared" si="1"/>
        <v>5972.7153104173167</v>
      </c>
      <c r="M28" s="194"/>
      <c r="N28" s="199">
        <f t="shared" si="2"/>
        <v>5256.5153104173169</v>
      </c>
      <c r="O28" s="117"/>
    </row>
    <row r="29" spans="1:15" x14ac:dyDescent="0.25">
      <c r="A29" s="128" t="s">
        <v>154</v>
      </c>
      <c r="B29" s="127">
        <v>44456</v>
      </c>
      <c r="C29" s="166">
        <v>864772.42</v>
      </c>
      <c r="D29" s="238">
        <v>733.89</v>
      </c>
      <c r="E29" s="201"/>
      <c r="F29" s="166">
        <v>35674.629999999997</v>
      </c>
      <c r="G29" s="202">
        <f t="shared" ref="G29:G52" si="3">SUM(D29:F29)</f>
        <v>36408.519999999997</v>
      </c>
      <c r="H29" s="117"/>
      <c r="I29" s="127">
        <v>44446</v>
      </c>
      <c r="J29" s="170">
        <f>J28-K29</f>
        <v>823282.9831721416</v>
      </c>
      <c r="K29" s="240">
        <f>M29-L29</f>
        <v>32895.016827858351</v>
      </c>
      <c r="L29" s="240">
        <f>J28*E7</f>
        <v>5972.7153104173167</v>
      </c>
      <c r="M29" s="240">
        <f t="shared" ref="M29:M52" si="4">-PMT($E$7,24,$B$5)</f>
        <v>38867.732138275671</v>
      </c>
      <c r="N29" s="241">
        <f t="shared" ref="N29:N52" si="5">L29-D29</f>
        <v>5238.8253104173164</v>
      </c>
      <c r="O29" s="117"/>
    </row>
    <row r="30" spans="1:15" x14ac:dyDescent="0.25">
      <c r="A30" s="128" t="s">
        <v>153</v>
      </c>
      <c r="B30" s="127">
        <v>44486</v>
      </c>
      <c r="C30" s="166">
        <v>829097.8</v>
      </c>
      <c r="D30" s="238">
        <v>680.92</v>
      </c>
      <c r="E30" s="201"/>
      <c r="F30" s="166">
        <v>35727.599999999999</v>
      </c>
      <c r="G30" s="202">
        <f t="shared" si="3"/>
        <v>36408.519999999997</v>
      </c>
      <c r="H30" s="117"/>
      <c r="I30" s="127">
        <v>44476</v>
      </c>
      <c r="J30" s="170">
        <f t="shared" ref="J30:J52" si="6">J29-K30</f>
        <v>790158.49003136216</v>
      </c>
      <c r="K30" s="240">
        <f t="shared" ref="K30:K52" si="7">M30-L30</f>
        <v>33124.493140779479</v>
      </c>
      <c r="L30" s="240">
        <f t="shared" ref="L30:L52" si="8">J29*$E$7</f>
        <v>5743.2389974961889</v>
      </c>
      <c r="M30" s="240">
        <f t="shared" si="4"/>
        <v>38867.732138275671</v>
      </c>
      <c r="N30" s="241">
        <f t="shared" si="5"/>
        <v>5062.3189974961888</v>
      </c>
      <c r="O30" s="117"/>
    </row>
    <row r="31" spans="1:15" x14ac:dyDescent="0.25">
      <c r="A31" s="128" t="s">
        <v>152</v>
      </c>
      <c r="B31" s="127">
        <v>44517</v>
      </c>
      <c r="C31" s="166">
        <v>793370.21</v>
      </c>
      <c r="D31" s="242">
        <v>673.3</v>
      </c>
      <c r="E31" s="201"/>
      <c r="F31" s="166">
        <v>35735.22</v>
      </c>
      <c r="G31" s="202">
        <f t="shared" si="3"/>
        <v>36408.520000000004</v>
      </c>
      <c r="H31" s="117"/>
      <c r="I31" s="127">
        <v>44507</v>
      </c>
      <c r="J31" s="170">
        <f t="shared" si="6"/>
        <v>756802.91974619008</v>
      </c>
      <c r="K31" s="240">
        <f t="shared" si="7"/>
        <v>33355.570285172056</v>
      </c>
      <c r="L31" s="240">
        <f t="shared" si="8"/>
        <v>5512.1618531036129</v>
      </c>
      <c r="M31" s="240">
        <f t="shared" si="4"/>
        <v>38867.732138275671</v>
      </c>
      <c r="N31" s="241">
        <f t="shared" si="5"/>
        <v>4838.8618531036127</v>
      </c>
      <c r="O31" s="117"/>
    </row>
    <row r="32" spans="1:15" x14ac:dyDescent="0.25">
      <c r="A32" s="128" t="s">
        <v>151</v>
      </c>
      <c r="B32" s="127">
        <v>44547</v>
      </c>
      <c r="C32" s="166">
        <v>757634.99</v>
      </c>
      <c r="D32" s="238">
        <v>622.23</v>
      </c>
      <c r="E32" s="201"/>
      <c r="F32" s="166">
        <v>35786.29</v>
      </c>
      <c r="G32" s="202">
        <f t="shared" si="3"/>
        <v>36408.520000000004</v>
      </c>
      <c r="H32" s="117"/>
      <c r="I32" s="127">
        <v>44537</v>
      </c>
      <c r="J32" s="170">
        <f t="shared" si="6"/>
        <v>723214.66031772073</v>
      </c>
      <c r="K32" s="240">
        <f t="shared" si="7"/>
        <v>33588.259428469304</v>
      </c>
      <c r="L32" s="240">
        <f t="shared" si="8"/>
        <v>5279.4727098063686</v>
      </c>
      <c r="M32" s="240">
        <f t="shared" si="4"/>
        <v>38867.732138275671</v>
      </c>
      <c r="N32" s="241">
        <f t="shared" si="5"/>
        <v>4657.242709806369</v>
      </c>
      <c r="O32" s="117"/>
    </row>
    <row r="33" spans="1:15" x14ac:dyDescent="0.25">
      <c r="A33" s="128" t="s">
        <v>150</v>
      </c>
      <c r="B33" s="127">
        <v>44578</v>
      </c>
      <c r="C33" s="166">
        <v>721848.7</v>
      </c>
      <c r="D33" s="242">
        <v>612.6</v>
      </c>
      <c r="E33" s="201"/>
      <c r="F33" s="166">
        <v>35795.919999999998</v>
      </c>
      <c r="G33" s="202">
        <f t="shared" si="3"/>
        <v>36408.519999999997</v>
      </c>
      <c r="H33" s="117"/>
      <c r="I33" s="127">
        <v>44568</v>
      </c>
      <c r="J33" s="170">
        <f t="shared" si="6"/>
        <v>689392.08850171207</v>
      </c>
      <c r="K33" s="240">
        <f t="shared" si="7"/>
        <v>33822.571816008676</v>
      </c>
      <c r="L33" s="240">
        <f t="shared" si="8"/>
        <v>5045.1603222669928</v>
      </c>
      <c r="M33" s="240">
        <f t="shared" si="4"/>
        <v>38867.732138275671</v>
      </c>
      <c r="N33" s="241">
        <f t="shared" si="5"/>
        <v>4432.5603222669924</v>
      </c>
      <c r="O33" s="117"/>
    </row>
    <row r="34" spans="1:15" x14ac:dyDescent="0.25">
      <c r="A34" s="128" t="s">
        <v>149</v>
      </c>
      <c r="B34" s="127">
        <v>44609</v>
      </c>
      <c r="C34" s="166">
        <v>686052.79</v>
      </c>
      <c r="D34" s="238">
        <v>582.22</v>
      </c>
      <c r="E34" s="201"/>
      <c r="F34" s="166">
        <v>35826.300000000003</v>
      </c>
      <c r="G34" s="202">
        <f t="shared" si="3"/>
        <v>36408.520000000004</v>
      </c>
      <c r="H34" s="117"/>
      <c r="I34" s="127">
        <v>44599</v>
      </c>
      <c r="J34" s="170">
        <f t="shared" si="6"/>
        <v>655333.56973013678</v>
      </c>
      <c r="K34" s="240">
        <f t="shared" si="7"/>
        <v>34058.518771575356</v>
      </c>
      <c r="L34" s="240">
        <f t="shared" si="8"/>
        <v>4809.2133667003181</v>
      </c>
      <c r="M34" s="240">
        <f t="shared" si="4"/>
        <v>38867.732138275671</v>
      </c>
      <c r="N34" s="241">
        <f t="shared" si="5"/>
        <v>4226.9933667003179</v>
      </c>
      <c r="O34" s="117"/>
    </row>
    <row r="35" spans="1:15" x14ac:dyDescent="0.25">
      <c r="A35" s="128" t="s">
        <v>148</v>
      </c>
      <c r="B35" s="127">
        <v>44637</v>
      </c>
      <c r="C35" s="166">
        <v>650226.5</v>
      </c>
      <c r="D35" s="238">
        <v>498.42</v>
      </c>
      <c r="E35" s="201"/>
      <c r="F35" s="166">
        <v>35910.1</v>
      </c>
      <c r="G35" s="202">
        <f t="shared" si="3"/>
        <v>36408.519999999997</v>
      </c>
      <c r="H35" s="117"/>
      <c r="I35" s="127">
        <v>44627</v>
      </c>
      <c r="J35" s="170">
        <f t="shared" si="6"/>
        <v>621037.45803218731</v>
      </c>
      <c r="K35" s="240">
        <f t="shared" si="7"/>
        <v>34296.111697949455</v>
      </c>
      <c r="L35" s="240">
        <f t="shared" si="8"/>
        <v>4571.62044032622</v>
      </c>
      <c r="M35" s="240">
        <f t="shared" si="4"/>
        <v>38867.732138275671</v>
      </c>
      <c r="N35" s="241">
        <f t="shared" si="5"/>
        <v>4073.2004403262199</v>
      </c>
      <c r="O35" s="117"/>
    </row>
    <row r="36" spans="1:15" x14ac:dyDescent="0.25">
      <c r="A36" s="128" t="s">
        <v>147</v>
      </c>
      <c r="B36" s="127">
        <v>44668</v>
      </c>
      <c r="C36" s="166">
        <v>614316.4</v>
      </c>
      <c r="D36" s="238">
        <v>521.34</v>
      </c>
      <c r="E36" s="201"/>
      <c r="F36" s="166">
        <v>35887.18</v>
      </c>
      <c r="G36" s="202">
        <f t="shared" si="3"/>
        <v>36408.519999999997</v>
      </c>
      <c r="H36" s="117"/>
      <c r="I36" s="127">
        <v>44658</v>
      </c>
      <c r="J36" s="170">
        <f t="shared" si="6"/>
        <v>586502.09595473018</v>
      </c>
      <c r="K36" s="240">
        <f t="shared" si="7"/>
        <v>34535.362077457132</v>
      </c>
      <c r="L36" s="240">
        <f t="shared" si="8"/>
        <v>4332.3700608185409</v>
      </c>
      <c r="M36" s="240">
        <f t="shared" si="4"/>
        <v>38867.732138275671</v>
      </c>
      <c r="N36" s="241">
        <f t="shared" si="5"/>
        <v>3811.0300608185407</v>
      </c>
      <c r="O36" s="117"/>
    </row>
    <row r="37" spans="1:15" x14ac:dyDescent="0.25">
      <c r="A37" s="128" t="s">
        <v>146</v>
      </c>
      <c r="B37" s="127">
        <v>44698</v>
      </c>
      <c r="C37" s="166">
        <v>578429.23</v>
      </c>
      <c r="D37" s="238">
        <v>475.05</v>
      </c>
      <c r="E37" s="201"/>
      <c r="F37" s="166">
        <v>35933.47</v>
      </c>
      <c r="G37" s="202">
        <f t="shared" si="3"/>
        <v>36408.520000000004</v>
      </c>
      <c r="H37" s="117"/>
      <c r="I37" s="127">
        <v>44688</v>
      </c>
      <c r="J37" s="170">
        <f t="shared" si="6"/>
        <v>551725.81448220473</v>
      </c>
      <c r="K37" s="240">
        <f t="shared" si="7"/>
        <v>34776.281472525487</v>
      </c>
      <c r="L37" s="240">
        <f t="shared" si="8"/>
        <v>4091.4506657501861</v>
      </c>
      <c r="M37" s="240">
        <f t="shared" si="4"/>
        <v>38867.732138275671</v>
      </c>
      <c r="N37" s="241">
        <f t="shared" si="5"/>
        <v>3616.4006657501859</v>
      </c>
      <c r="O37" s="117"/>
    </row>
    <row r="38" spans="1:15" x14ac:dyDescent="0.25">
      <c r="A38" s="128" t="s">
        <v>145</v>
      </c>
      <c r="B38" s="127">
        <v>44729</v>
      </c>
      <c r="C38" s="166">
        <v>542495.77</v>
      </c>
      <c r="D38" s="238">
        <v>460.39</v>
      </c>
      <c r="E38" s="201"/>
      <c r="F38" s="166">
        <v>35948.129999999997</v>
      </c>
      <c r="G38" s="202">
        <f t="shared" si="3"/>
        <v>36408.519999999997</v>
      </c>
      <c r="H38" s="117"/>
      <c r="I38" s="127">
        <v>44719</v>
      </c>
      <c r="J38" s="170">
        <f t="shared" si="6"/>
        <v>516706.93295596342</v>
      </c>
      <c r="K38" s="240">
        <f t="shared" si="7"/>
        <v>35018.881526241341</v>
      </c>
      <c r="L38" s="240">
        <f t="shared" si="8"/>
        <v>3848.8506120343295</v>
      </c>
      <c r="M38" s="240">
        <f t="shared" si="4"/>
        <v>38867.732138275671</v>
      </c>
      <c r="N38" s="241">
        <f t="shared" si="5"/>
        <v>3388.4606120343296</v>
      </c>
      <c r="O38" s="117"/>
    </row>
    <row r="39" spans="1:15" x14ac:dyDescent="0.25">
      <c r="A39" s="128" t="s">
        <v>144</v>
      </c>
      <c r="B39" s="127">
        <v>44759</v>
      </c>
      <c r="C39" s="147">
        <v>506547.65</v>
      </c>
      <c r="D39" s="164">
        <v>416.02</v>
      </c>
      <c r="E39" s="125"/>
      <c r="F39" s="147">
        <v>35992.5</v>
      </c>
      <c r="G39" s="124">
        <f t="shared" si="3"/>
        <v>36408.519999999997</v>
      </c>
      <c r="H39" s="117"/>
      <c r="I39" s="127">
        <v>44749</v>
      </c>
      <c r="J39" s="148">
        <f t="shared" si="6"/>
        <v>481443.7589930495</v>
      </c>
      <c r="K39" s="168">
        <f t="shared" si="7"/>
        <v>35263.173962913941</v>
      </c>
      <c r="L39" s="168">
        <f t="shared" si="8"/>
        <v>3604.5581753617316</v>
      </c>
      <c r="M39" s="168">
        <f t="shared" si="4"/>
        <v>38867.732138275671</v>
      </c>
      <c r="N39" s="169">
        <f t="shared" si="5"/>
        <v>3188.5381753617316</v>
      </c>
      <c r="O39" s="117"/>
    </row>
    <row r="40" spans="1:15" x14ac:dyDescent="0.25">
      <c r="A40" s="128" t="s">
        <v>143</v>
      </c>
      <c r="B40" s="127">
        <v>44790</v>
      </c>
      <c r="C40" s="147">
        <v>470555.15</v>
      </c>
      <c r="D40" s="164">
        <v>399.34</v>
      </c>
      <c r="E40" s="125"/>
      <c r="F40" s="147">
        <v>36009.18</v>
      </c>
      <c r="G40" s="124">
        <f t="shared" si="3"/>
        <v>36408.519999999997</v>
      </c>
      <c r="H40" s="117"/>
      <c r="I40" s="127">
        <v>44780</v>
      </c>
      <c r="J40" s="148">
        <f t="shared" si="6"/>
        <v>445934.58840440796</v>
      </c>
      <c r="K40" s="168">
        <f t="shared" si="7"/>
        <v>35509.170588641537</v>
      </c>
      <c r="L40" s="168">
        <f t="shared" si="8"/>
        <v>3358.5615496341316</v>
      </c>
      <c r="M40" s="168">
        <f t="shared" si="4"/>
        <v>38867.732138275671</v>
      </c>
      <c r="N40" s="169">
        <f t="shared" si="5"/>
        <v>2959.2215496341314</v>
      </c>
      <c r="O40" s="117"/>
    </row>
    <row r="41" spans="1:15" x14ac:dyDescent="0.25">
      <c r="A41" s="128" t="s">
        <v>142</v>
      </c>
      <c r="B41" s="127">
        <v>44821</v>
      </c>
      <c r="C41" s="147">
        <v>343545.97</v>
      </c>
      <c r="D41" s="164">
        <v>368.78</v>
      </c>
      <c r="E41" s="125"/>
      <c r="F41" s="147">
        <v>36039.74</v>
      </c>
      <c r="G41" s="124">
        <f t="shared" si="3"/>
        <v>36408.519999999997</v>
      </c>
      <c r="H41" s="117"/>
      <c r="I41" s="127">
        <v>44811</v>
      </c>
      <c r="J41" s="148">
        <f t="shared" si="6"/>
        <v>410177.70511252596</v>
      </c>
      <c r="K41" s="168">
        <f t="shared" si="7"/>
        <v>35756.88329188199</v>
      </c>
      <c r="L41" s="168">
        <f t="shared" si="8"/>
        <v>3110.8488463936842</v>
      </c>
      <c r="M41" s="168">
        <f t="shared" si="4"/>
        <v>38867.732138275671</v>
      </c>
      <c r="N41" s="169">
        <f t="shared" si="5"/>
        <v>2742.068846393684</v>
      </c>
      <c r="O41" s="117"/>
    </row>
    <row r="42" spans="1:15" x14ac:dyDescent="0.25">
      <c r="A42" s="128" t="s">
        <v>141</v>
      </c>
      <c r="B42" s="127">
        <v>44851</v>
      </c>
      <c r="C42" s="147">
        <v>398506.23</v>
      </c>
      <c r="D42" s="164">
        <v>327.27999999999997</v>
      </c>
      <c r="E42" s="125"/>
      <c r="F42" s="147">
        <v>36081.24</v>
      </c>
      <c r="G42" s="124">
        <f t="shared" si="3"/>
        <v>36408.519999999997</v>
      </c>
      <c r="H42" s="117"/>
      <c r="I42" s="127">
        <v>44841</v>
      </c>
      <c r="J42" s="148">
        <f t="shared" si="6"/>
        <v>374171.38106849871</v>
      </c>
      <c r="K42" s="168">
        <f t="shared" si="7"/>
        <v>36006.324044027249</v>
      </c>
      <c r="L42" s="168">
        <f t="shared" si="8"/>
        <v>2861.4080942484193</v>
      </c>
      <c r="M42" s="168">
        <f t="shared" si="4"/>
        <v>38867.732138275671</v>
      </c>
      <c r="N42" s="169">
        <f t="shared" si="5"/>
        <v>2534.1280942484191</v>
      </c>
      <c r="O42" s="117"/>
    </row>
    <row r="43" spans="1:15" x14ac:dyDescent="0.25">
      <c r="A43" s="128" t="s">
        <v>140</v>
      </c>
      <c r="B43" s="127">
        <v>44882</v>
      </c>
      <c r="C43" s="147">
        <v>362425</v>
      </c>
      <c r="D43" s="164">
        <v>307.57</v>
      </c>
      <c r="E43" s="125"/>
      <c r="F43" s="147">
        <v>36100.949999999997</v>
      </c>
      <c r="G43" s="124">
        <f t="shared" si="3"/>
        <v>36408.519999999997</v>
      </c>
      <c r="H43" s="117"/>
      <c r="I43" s="127">
        <v>44872</v>
      </c>
      <c r="J43" s="148">
        <f t="shared" si="6"/>
        <v>337913.8761685167</v>
      </c>
      <c r="K43" s="168">
        <f t="shared" si="7"/>
        <v>36257.504899981985</v>
      </c>
      <c r="L43" s="168">
        <f t="shared" si="8"/>
        <v>2610.2272382936894</v>
      </c>
      <c r="M43" s="168">
        <f t="shared" si="4"/>
        <v>38867.732138275671</v>
      </c>
      <c r="N43" s="169">
        <f t="shared" si="5"/>
        <v>2302.6572382936893</v>
      </c>
      <c r="O43" s="117"/>
    </row>
    <row r="44" spans="1:15" x14ac:dyDescent="0.25">
      <c r="A44" s="128" t="s">
        <v>139</v>
      </c>
      <c r="B44" s="127">
        <v>44912</v>
      </c>
      <c r="C44" s="147">
        <v>326234.06</v>
      </c>
      <c r="D44" s="165">
        <v>268</v>
      </c>
      <c r="E44" s="125"/>
      <c r="F44" s="147">
        <v>36140.519999999997</v>
      </c>
      <c r="G44" s="124">
        <f t="shared" si="3"/>
        <v>36408.519999999997</v>
      </c>
      <c r="H44" s="117"/>
      <c r="I44" s="127">
        <v>44902</v>
      </c>
      <c r="J44" s="148">
        <f t="shared" si="6"/>
        <v>301403.43816977064</v>
      </c>
      <c r="K44" s="168">
        <f t="shared" si="7"/>
        <v>36510.437998746085</v>
      </c>
      <c r="L44" s="168">
        <f t="shared" si="8"/>
        <v>2357.2941395295848</v>
      </c>
      <c r="M44" s="168">
        <f t="shared" si="4"/>
        <v>38867.732138275671</v>
      </c>
      <c r="N44" s="169">
        <f t="shared" si="5"/>
        <v>2089.2941395295848</v>
      </c>
      <c r="O44" s="117"/>
    </row>
    <row r="45" spans="1:15" x14ac:dyDescent="0.25">
      <c r="A45" s="128" t="s">
        <v>138</v>
      </c>
      <c r="B45" s="127">
        <v>44943</v>
      </c>
      <c r="C45" s="147">
        <v>290183.55</v>
      </c>
      <c r="D45" s="164">
        <v>246.27</v>
      </c>
      <c r="E45" s="125"/>
      <c r="F45" s="147">
        <v>36162.25</v>
      </c>
      <c r="G45" s="124">
        <f t="shared" si="3"/>
        <v>36408.519999999997</v>
      </c>
      <c r="H45" s="117"/>
      <c r="I45" s="127">
        <v>44933</v>
      </c>
      <c r="J45" s="148">
        <f t="shared" si="6"/>
        <v>264638.30260576925</v>
      </c>
      <c r="K45" s="168">
        <f t="shared" si="7"/>
        <v>36765.135564001386</v>
      </c>
      <c r="L45" s="168">
        <f t="shared" si="8"/>
        <v>2102.5965742742842</v>
      </c>
      <c r="M45" s="168">
        <f t="shared" si="4"/>
        <v>38867.732138275671</v>
      </c>
      <c r="N45" s="169">
        <f t="shared" si="5"/>
        <v>1856.3265742742842</v>
      </c>
      <c r="O45" s="117"/>
    </row>
    <row r="46" spans="1:15" x14ac:dyDescent="0.25">
      <c r="A46" s="128" t="s">
        <v>137</v>
      </c>
      <c r="B46" s="127">
        <v>44974</v>
      </c>
      <c r="C46" s="147">
        <v>254021.3</v>
      </c>
      <c r="D46" s="164">
        <v>215.58</v>
      </c>
      <c r="E46" s="125"/>
      <c r="F46" s="147">
        <v>36192.94</v>
      </c>
      <c r="G46" s="124">
        <f t="shared" si="3"/>
        <v>36408.520000000004</v>
      </c>
      <c r="H46" s="117"/>
      <c r="I46" s="127">
        <v>44964</v>
      </c>
      <c r="J46" s="148">
        <f t="shared" si="6"/>
        <v>227616.6927010669</v>
      </c>
      <c r="K46" s="168">
        <f t="shared" si="7"/>
        <v>37021.60990470236</v>
      </c>
      <c r="L46" s="168">
        <f t="shared" si="8"/>
        <v>1846.1222335733094</v>
      </c>
      <c r="M46" s="168">
        <f t="shared" si="4"/>
        <v>38867.732138275671</v>
      </c>
      <c r="N46" s="169">
        <f t="shared" si="5"/>
        <v>1630.5422335733094</v>
      </c>
      <c r="O46" s="117"/>
    </row>
    <row r="47" spans="1:15" x14ac:dyDescent="0.25">
      <c r="A47" s="128" t="s">
        <v>136</v>
      </c>
      <c r="B47" s="127">
        <v>45002</v>
      </c>
      <c r="C47" s="147">
        <v>217828.36</v>
      </c>
      <c r="D47" s="164">
        <v>166.97</v>
      </c>
      <c r="E47" s="125"/>
      <c r="F47" s="147">
        <v>36241.550000000003</v>
      </c>
      <c r="G47" s="124">
        <f t="shared" si="3"/>
        <v>36408.520000000004</v>
      </c>
      <c r="H47" s="117"/>
      <c r="I47" s="127">
        <v>44992</v>
      </c>
      <c r="J47" s="148">
        <f t="shared" si="6"/>
        <v>190336.8192853959</v>
      </c>
      <c r="K47" s="168">
        <f t="shared" si="7"/>
        <v>37279.873415671005</v>
      </c>
      <c r="L47" s="168">
        <f t="shared" si="8"/>
        <v>1587.8587226046636</v>
      </c>
      <c r="M47" s="168">
        <f t="shared" si="4"/>
        <v>38867.732138275671</v>
      </c>
      <c r="N47" s="169">
        <f t="shared" si="5"/>
        <v>1420.8887226046636</v>
      </c>
      <c r="O47" s="117"/>
    </row>
    <row r="48" spans="1:15" x14ac:dyDescent="0.25">
      <c r="A48" s="128" t="s">
        <v>135</v>
      </c>
      <c r="B48" s="127">
        <v>45033</v>
      </c>
      <c r="C48" s="147">
        <v>181586.82</v>
      </c>
      <c r="D48" s="165">
        <v>154.1</v>
      </c>
      <c r="E48" s="125"/>
      <c r="F48" s="147">
        <v>36254.42</v>
      </c>
      <c r="G48" s="124">
        <f t="shared" si="3"/>
        <v>36408.519999999997</v>
      </c>
      <c r="H48" s="117"/>
      <c r="I48" s="127">
        <v>45023</v>
      </c>
      <c r="J48" s="148">
        <f t="shared" si="6"/>
        <v>152796.88070720003</v>
      </c>
      <c r="K48" s="168">
        <f t="shared" si="7"/>
        <v>37539.938578195855</v>
      </c>
      <c r="L48" s="168">
        <f t="shared" si="8"/>
        <v>1327.7935600798176</v>
      </c>
      <c r="M48" s="168">
        <f t="shared" si="4"/>
        <v>38867.732138275671</v>
      </c>
      <c r="N48" s="169">
        <f t="shared" si="5"/>
        <v>1173.6935600798176</v>
      </c>
      <c r="O48" s="117"/>
    </row>
    <row r="49" spans="1:17" x14ac:dyDescent="0.25">
      <c r="A49" s="128" t="s">
        <v>134</v>
      </c>
      <c r="B49" s="127">
        <v>45063</v>
      </c>
      <c r="C49" s="147">
        <v>145332.41</v>
      </c>
      <c r="D49" s="164">
        <v>119.36</v>
      </c>
      <c r="E49" s="125"/>
      <c r="F49" s="147">
        <v>36289.160000000003</v>
      </c>
      <c r="G49" s="124">
        <f t="shared" si="3"/>
        <v>36408.520000000004</v>
      </c>
      <c r="H49" s="117"/>
      <c r="I49" s="127">
        <v>45053</v>
      </c>
      <c r="J49" s="148">
        <f t="shared" si="6"/>
        <v>114995.06274656489</v>
      </c>
      <c r="K49" s="168">
        <f t="shared" si="7"/>
        <v>37801.817960635155</v>
      </c>
      <c r="L49" s="168">
        <f t="shared" si="8"/>
        <v>1065.9141776405163</v>
      </c>
      <c r="M49" s="168">
        <f t="shared" si="4"/>
        <v>38867.732138275671</v>
      </c>
      <c r="N49" s="169">
        <f t="shared" si="5"/>
        <v>946.55417764051629</v>
      </c>
      <c r="O49" s="117"/>
    </row>
    <row r="50" spans="1:17" x14ac:dyDescent="0.25">
      <c r="A50" s="128" t="s">
        <v>133</v>
      </c>
      <c r="B50" s="127">
        <v>45094</v>
      </c>
      <c r="C50" s="147">
        <v>109043.25</v>
      </c>
      <c r="D50" s="164">
        <v>92.54</v>
      </c>
      <c r="E50" s="125"/>
      <c r="F50" s="147">
        <v>36315.980000000003</v>
      </c>
      <c r="G50" s="124">
        <f t="shared" si="3"/>
        <v>36408.520000000004</v>
      </c>
      <c r="H50" s="117"/>
      <c r="I50" s="127">
        <v>45084</v>
      </c>
      <c r="J50" s="148">
        <f t="shared" si="6"/>
        <v>76929.538527540601</v>
      </c>
      <c r="K50" s="168">
        <f t="shared" si="7"/>
        <v>38065.524219024293</v>
      </c>
      <c r="L50" s="168">
        <f t="shared" si="8"/>
        <v>802.20791925138008</v>
      </c>
      <c r="M50" s="168">
        <f t="shared" si="4"/>
        <v>38867.732138275671</v>
      </c>
      <c r="N50" s="169">
        <f t="shared" si="5"/>
        <v>709.66791925138011</v>
      </c>
      <c r="O50" s="117"/>
    </row>
    <row r="51" spans="1:17" x14ac:dyDescent="0.25">
      <c r="A51" s="128" t="s">
        <v>132</v>
      </c>
      <c r="B51" s="127">
        <v>45124</v>
      </c>
      <c r="C51" s="147">
        <v>72727.28</v>
      </c>
      <c r="D51" s="164">
        <v>59.73</v>
      </c>
      <c r="E51" s="125"/>
      <c r="F51" s="147">
        <v>36348.79</v>
      </c>
      <c r="G51" s="124">
        <f t="shared" si="3"/>
        <v>36408.520000000004</v>
      </c>
      <c r="H51" s="117"/>
      <c r="I51" s="127">
        <v>45114</v>
      </c>
      <c r="J51" s="148">
        <f t="shared" si="6"/>
        <v>38598.468429853194</v>
      </c>
      <c r="K51" s="168">
        <f t="shared" si="7"/>
        <v>38331.070097687407</v>
      </c>
      <c r="L51" s="168">
        <f t="shared" si="8"/>
        <v>536.66204058826622</v>
      </c>
      <c r="M51" s="168">
        <f t="shared" si="4"/>
        <v>38867.732138275671</v>
      </c>
      <c r="N51" s="169">
        <f t="shared" si="5"/>
        <v>476.9320405882662</v>
      </c>
      <c r="O51" s="117"/>
    </row>
    <row r="52" spans="1:17" x14ac:dyDescent="0.25">
      <c r="A52" s="128" t="s">
        <v>131</v>
      </c>
      <c r="B52" s="127">
        <v>45155</v>
      </c>
      <c r="C52" s="147">
        <v>36378.49</v>
      </c>
      <c r="D52" s="164">
        <v>30.87</v>
      </c>
      <c r="E52" s="125"/>
      <c r="F52" s="147">
        <v>36378.49</v>
      </c>
      <c r="G52" s="124">
        <f t="shared" si="3"/>
        <v>36409.360000000001</v>
      </c>
      <c r="H52" s="117"/>
      <c r="I52" s="127">
        <v>45186</v>
      </c>
      <c r="J52" s="148">
        <f t="shared" si="6"/>
        <v>-1.0913936421275139E-10</v>
      </c>
      <c r="K52" s="168">
        <f t="shared" si="7"/>
        <v>38598.468429853303</v>
      </c>
      <c r="L52" s="168">
        <f t="shared" si="8"/>
        <v>269.26370842236497</v>
      </c>
      <c r="M52" s="168">
        <f t="shared" si="4"/>
        <v>38867.732138275671</v>
      </c>
      <c r="N52" s="169">
        <f t="shared" si="5"/>
        <v>238.39370842236497</v>
      </c>
      <c r="O52" s="117"/>
    </row>
    <row r="53" spans="1:17" ht="15.75" thickBot="1" x14ac:dyDescent="0.3">
      <c r="A53" s="123"/>
      <c r="B53" s="123"/>
      <c r="C53" s="122"/>
      <c r="D53" s="122">
        <f>SUM(D17:D52)</f>
        <v>9032.7700000000023</v>
      </c>
      <c r="E53" s="122">
        <f>SUM(E17:E52)</f>
        <v>8594.4</v>
      </c>
      <c r="F53" s="122">
        <f>SUM(F17:F52)</f>
        <v>864772.55</v>
      </c>
      <c r="G53" s="122">
        <f>SUM(G17:G52)</f>
        <v>873805.32000000018</v>
      </c>
      <c r="H53" s="117"/>
      <c r="I53" s="121"/>
      <c r="J53" s="120"/>
      <c r="K53" s="118">
        <f>SUM(K17:K52)</f>
        <v>856178.00000000047</v>
      </c>
      <c r="L53" s="119">
        <f>SUM(L17:L52)</f>
        <v>148320.15504362373</v>
      </c>
      <c r="M53" s="118">
        <f>SUM(M17:M52)</f>
        <v>932825.57131861581</v>
      </c>
      <c r="N53" s="196">
        <f>SUM(N17:N52)</f>
        <v>130692.98504362367</v>
      </c>
      <c r="O53" s="117"/>
    </row>
    <row r="54" spans="1:17" x14ac:dyDescent="0.25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207"/>
      <c r="M54" s="219"/>
      <c r="N54" s="209"/>
      <c r="O54" s="207"/>
      <c r="P54" s="174" t="s">
        <v>183</v>
      </c>
      <c r="Q54" s="175"/>
    </row>
    <row r="55" spans="1:17" x14ac:dyDescent="0.25">
      <c r="L55" s="229">
        <f>N53-L53</f>
        <v>-17627.170000000056</v>
      </c>
      <c r="M55" s="11"/>
      <c r="N55" s="230">
        <f>N53-L17-L18-L19-L20-L21-L22-L23-L24-L25-L26-L27</f>
        <v>64993.11662903316</v>
      </c>
      <c r="O55" s="224">
        <f>N53-N17-N18-N19-N20-N21-N22-N23-N24-N25-N26-N27</f>
        <v>72871.316629033128</v>
      </c>
      <c r="P55" s="225">
        <v>78127.789999999994</v>
      </c>
      <c r="Q55" s="226">
        <f>O55-P55</f>
        <v>-5256.4733709668653</v>
      </c>
    </row>
    <row r="56" spans="1:17" ht="15.75" thickBot="1" x14ac:dyDescent="0.3">
      <c r="L56" s="84"/>
      <c r="M56" s="231">
        <f>N55-L55</f>
        <v>82620.286629033217</v>
      </c>
      <c r="N56" s="228"/>
      <c r="O56" s="84"/>
      <c r="P56" s="227"/>
      <c r="Q56" s="228"/>
    </row>
  </sheetData>
  <mergeCells count="2">
    <mergeCell ref="A2:G2"/>
    <mergeCell ref="D5:E5"/>
  </mergeCells>
  <pageMargins left="0.25" right="0.25" top="0.75" bottom="0.75" header="0.3" footer="0.3"/>
  <pageSetup orientation="landscape" horizontalDpi="4294967293" verticalDpi="0" r:id="rId1"/>
  <ignoredErrors>
    <ignoredError sqref="L2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"/>
  <sheetViews>
    <sheetView topLeftCell="B1" workbookViewId="0">
      <selection activeCell="N27" sqref="N2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opLeftCell="A7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59999389629810485"/>
  </sheetPr>
  <dimension ref="A1:L52"/>
  <sheetViews>
    <sheetView workbookViewId="0">
      <selection activeCell="K39" sqref="K39"/>
    </sheetView>
  </sheetViews>
  <sheetFormatPr baseColWidth="10" defaultRowHeight="15" x14ac:dyDescent="0.25"/>
  <cols>
    <col min="1" max="1" width="22.28515625" customWidth="1"/>
    <col min="2" max="3" width="17.42578125" customWidth="1"/>
    <col min="4" max="4" width="15.42578125" customWidth="1"/>
    <col min="6" max="6" width="18.28515625" customWidth="1"/>
  </cols>
  <sheetData>
    <row r="1" spans="1:11" x14ac:dyDescent="0.25">
      <c r="A1" t="s">
        <v>104</v>
      </c>
    </row>
    <row r="2" spans="1:11" x14ac:dyDescent="0.25">
      <c r="A2" t="s">
        <v>105</v>
      </c>
      <c r="E2">
        <v>1057</v>
      </c>
    </row>
    <row r="3" spans="1:11" x14ac:dyDescent="0.25">
      <c r="A3" t="s">
        <v>106</v>
      </c>
      <c r="F3" t="s">
        <v>119</v>
      </c>
      <c r="H3" s="75">
        <v>0.01</v>
      </c>
    </row>
    <row r="4" spans="1:11" x14ac:dyDescent="0.25">
      <c r="A4" t="s">
        <v>107</v>
      </c>
      <c r="E4" t="s">
        <v>108</v>
      </c>
      <c r="F4" t="s">
        <v>121</v>
      </c>
      <c r="H4" s="77">
        <v>5.0000000000000001E-3</v>
      </c>
      <c r="I4" t="s">
        <v>122</v>
      </c>
    </row>
    <row r="5" spans="1:11" x14ac:dyDescent="0.25">
      <c r="A5" s="69" t="s">
        <v>109</v>
      </c>
      <c r="B5" s="69"/>
      <c r="C5" s="69"/>
      <c r="D5" s="69"/>
      <c r="E5" s="70">
        <v>856178</v>
      </c>
      <c r="G5" s="76" t="s">
        <v>120</v>
      </c>
    </row>
    <row r="6" spans="1:11" x14ac:dyDescent="0.25">
      <c r="A6" s="20" t="s">
        <v>123</v>
      </c>
      <c r="B6" s="20"/>
      <c r="C6" s="20"/>
      <c r="D6" s="20"/>
      <c r="E6" s="67">
        <v>17806.060000000001</v>
      </c>
    </row>
    <row r="7" spans="1:11" x14ac:dyDescent="0.25">
      <c r="A7" s="69" t="s">
        <v>111</v>
      </c>
      <c r="B7" s="69"/>
      <c r="C7" s="69"/>
      <c r="D7" s="69"/>
      <c r="E7" s="70">
        <v>883606.35</v>
      </c>
      <c r="H7" s="70">
        <f>E5+E6</f>
        <v>873984.06</v>
      </c>
    </row>
    <row r="8" spans="1:11" x14ac:dyDescent="0.25">
      <c r="A8" s="69"/>
      <c r="B8" s="69"/>
      <c r="C8" s="69"/>
      <c r="D8" s="69"/>
      <c r="E8" s="70"/>
      <c r="H8" s="81">
        <f>E7-H7</f>
        <v>9622.2899999999208</v>
      </c>
      <c r="J8" s="67">
        <f>H8/24</f>
        <v>400.92874999999668</v>
      </c>
      <c r="K8" t="s">
        <v>125</v>
      </c>
    </row>
    <row r="9" spans="1:11" x14ac:dyDescent="0.25">
      <c r="B9" s="74" t="s">
        <v>124</v>
      </c>
      <c r="C9" s="74" t="s">
        <v>113</v>
      </c>
      <c r="D9" s="74" t="s">
        <v>114</v>
      </c>
      <c r="E9" s="74" t="s">
        <v>118</v>
      </c>
      <c r="F9" s="74" t="s">
        <v>121</v>
      </c>
      <c r="G9" s="74" t="s">
        <v>118</v>
      </c>
    </row>
    <row r="10" spans="1:11" x14ac:dyDescent="0.25">
      <c r="A10" s="65">
        <v>200807</v>
      </c>
      <c r="B10" s="66">
        <v>856178</v>
      </c>
      <c r="C10" s="78">
        <v>0</v>
      </c>
      <c r="D10" s="78">
        <v>0</v>
      </c>
      <c r="E10" s="78">
        <v>0</v>
      </c>
      <c r="F10" s="67">
        <v>9622.2900000000009</v>
      </c>
      <c r="G10" s="67">
        <v>9622.2900000000009</v>
      </c>
    </row>
    <row r="11" spans="1:11" x14ac:dyDescent="0.25">
      <c r="A11" s="65">
        <v>200807</v>
      </c>
      <c r="B11" s="66">
        <v>856178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</row>
    <row r="12" spans="1:11" x14ac:dyDescent="0.25">
      <c r="A12" s="65">
        <v>200907</v>
      </c>
      <c r="B12" s="37">
        <v>856911.91</v>
      </c>
      <c r="C12" s="68">
        <v>733.91</v>
      </c>
      <c r="D12" s="78">
        <v>0</v>
      </c>
      <c r="E12" s="78">
        <v>0</v>
      </c>
      <c r="F12" s="78">
        <v>0</v>
      </c>
      <c r="G12" s="78">
        <v>0</v>
      </c>
    </row>
    <row r="13" spans="1:11" x14ac:dyDescent="0.25">
      <c r="A13" s="65">
        <v>201007</v>
      </c>
      <c r="B13" s="37">
        <v>857622.75</v>
      </c>
      <c r="C13" s="68">
        <v>710.84</v>
      </c>
      <c r="D13" s="78">
        <v>0</v>
      </c>
      <c r="E13" s="78">
        <v>0</v>
      </c>
      <c r="F13" s="78">
        <v>0</v>
      </c>
      <c r="G13" s="78">
        <v>0</v>
      </c>
    </row>
    <row r="14" spans="1:11" x14ac:dyDescent="0.25">
      <c r="A14" s="65">
        <v>201107</v>
      </c>
      <c r="B14" s="37">
        <v>858357.89</v>
      </c>
      <c r="C14" s="68">
        <v>735.15</v>
      </c>
      <c r="D14" s="78">
        <v>0</v>
      </c>
      <c r="E14" s="78">
        <v>0</v>
      </c>
      <c r="F14" s="78">
        <v>0</v>
      </c>
      <c r="G14" s="78">
        <v>0</v>
      </c>
    </row>
    <row r="15" spans="1:11" x14ac:dyDescent="0.25">
      <c r="A15" s="65">
        <v>201207</v>
      </c>
      <c r="B15" s="37">
        <v>859069.93</v>
      </c>
      <c r="C15" s="68">
        <v>712.04</v>
      </c>
      <c r="D15" s="78">
        <v>0</v>
      </c>
      <c r="E15" s="78">
        <v>0</v>
      </c>
      <c r="F15" s="78">
        <v>0</v>
      </c>
      <c r="G15" s="78">
        <v>0</v>
      </c>
    </row>
    <row r="16" spans="1:11" x14ac:dyDescent="0.25">
      <c r="A16" s="65">
        <v>210107</v>
      </c>
      <c r="B16" s="37">
        <v>859806.32</v>
      </c>
      <c r="C16" s="68">
        <v>736.39</v>
      </c>
      <c r="D16" s="78">
        <v>0</v>
      </c>
      <c r="E16" s="78">
        <v>0</v>
      </c>
      <c r="F16" s="78">
        <v>0</v>
      </c>
      <c r="G16" s="78">
        <v>0</v>
      </c>
    </row>
    <row r="17" spans="1:12" x14ac:dyDescent="0.25">
      <c r="A17" s="65">
        <v>210207</v>
      </c>
      <c r="B17" s="37">
        <v>860543.34</v>
      </c>
      <c r="C17" s="68">
        <v>737.02</v>
      </c>
      <c r="D17" s="78">
        <v>0</v>
      </c>
      <c r="E17" s="78">
        <v>0</v>
      </c>
      <c r="F17" s="78">
        <v>0</v>
      </c>
      <c r="G17" s="78">
        <v>0</v>
      </c>
      <c r="L17" s="37"/>
    </row>
    <row r="18" spans="1:12" x14ac:dyDescent="0.25">
      <c r="A18" s="65">
        <v>210307</v>
      </c>
      <c r="B18" s="37">
        <v>861209.59999999998</v>
      </c>
      <c r="C18" s="68">
        <v>666.26</v>
      </c>
      <c r="D18" s="78">
        <v>0</v>
      </c>
      <c r="E18" s="78">
        <v>0</v>
      </c>
      <c r="F18" s="78">
        <v>0</v>
      </c>
      <c r="G18" s="78">
        <v>0</v>
      </c>
    </row>
    <row r="19" spans="1:12" x14ac:dyDescent="0.25">
      <c r="A19" s="65">
        <v>210407</v>
      </c>
      <c r="B19" s="37">
        <v>861947.82</v>
      </c>
      <c r="C19" s="68">
        <v>738.22</v>
      </c>
      <c r="D19" s="78">
        <v>0</v>
      </c>
      <c r="E19" s="78">
        <v>0</v>
      </c>
      <c r="F19" s="78">
        <v>0</v>
      </c>
      <c r="G19" s="78">
        <v>0</v>
      </c>
    </row>
    <row r="20" spans="1:12" x14ac:dyDescent="0.25">
      <c r="A20" s="65">
        <v>210507</v>
      </c>
      <c r="B20" s="37">
        <v>862662.84</v>
      </c>
      <c r="C20" s="68">
        <v>715.02</v>
      </c>
      <c r="D20" s="78">
        <v>0</v>
      </c>
      <c r="E20" s="78">
        <v>0</v>
      </c>
      <c r="F20" s="78">
        <v>0</v>
      </c>
      <c r="G20" s="78">
        <v>0</v>
      </c>
    </row>
    <row r="21" spans="1:12" x14ac:dyDescent="0.25">
      <c r="A21" s="65">
        <v>210607</v>
      </c>
      <c r="B21" s="37">
        <v>863402.3</v>
      </c>
      <c r="C21" s="68">
        <v>739.47</v>
      </c>
      <c r="D21" s="78">
        <v>0</v>
      </c>
      <c r="E21" s="78">
        <v>0</v>
      </c>
      <c r="F21" s="78">
        <v>0</v>
      </c>
      <c r="G21" s="78">
        <v>0</v>
      </c>
    </row>
    <row r="22" spans="1:12" x14ac:dyDescent="0.25">
      <c r="A22" s="65">
        <v>210707</v>
      </c>
      <c r="B22" s="37">
        <v>864118.53</v>
      </c>
      <c r="C22" s="68">
        <v>716.23</v>
      </c>
      <c r="D22" s="78">
        <v>0</v>
      </c>
      <c r="E22" s="78">
        <v>0</v>
      </c>
      <c r="F22" s="78">
        <v>0</v>
      </c>
      <c r="G22" s="78">
        <v>0</v>
      </c>
    </row>
    <row r="23" spans="1:12" x14ac:dyDescent="0.25">
      <c r="A23" s="65">
        <v>210807</v>
      </c>
      <c r="B23" s="37">
        <v>864859.24</v>
      </c>
      <c r="C23" s="68">
        <v>740.71</v>
      </c>
      <c r="D23" s="78">
        <v>0</v>
      </c>
      <c r="E23" s="78">
        <v>0</v>
      </c>
      <c r="F23" s="78">
        <v>0</v>
      </c>
      <c r="G23" s="78">
        <v>0</v>
      </c>
    </row>
    <row r="24" spans="1:12" x14ac:dyDescent="0.25">
      <c r="A24" s="65">
        <v>210907</v>
      </c>
      <c r="B24" s="66">
        <v>829184.59</v>
      </c>
      <c r="C24" s="68">
        <v>741.35</v>
      </c>
      <c r="D24" s="66">
        <v>35674.65</v>
      </c>
      <c r="E24" s="66">
        <v>36416</v>
      </c>
      <c r="F24" s="65">
        <v>0</v>
      </c>
      <c r="G24" s="66">
        <v>36416</v>
      </c>
      <c r="I24" s="37">
        <f>D24-J8</f>
        <v>35273.721250000002</v>
      </c>
    </row>
    <row r="25" spans="1:12" x14ac:dyDescent="0.25">
      <c r="A25" s="65">
        <v>211007</v>
      </c>
      <c r="B25" s="66">
        <v>793456.42</v>
      </c>
      <c r="C25" s="68">
        <v>687.84</v>
      </c>
      <c r="D25" s="66">
        <v>35728.160000000003</v>
      </c>
      <c r="E25" s="66">
        <v>36416</v>
      </c>
      <c r="F25" s="65">
        <v>0</v>
      </c>
      <c r="G25" s="66">
        <v>36416</v>
      </c>
      <c r="I25" s="37">
        <f>D25-J8</f>
        <v>35327.231250000004</v>
      </c>
    </row>
    <row r="26" spans="1:12" x14ac:dyDescent="0.25">
      <c r="A26" s="65">
        <v>211107</v>
      </c>
      <c r="B26" s="66">
        <v>757720.58</v>
      </c>
      <c r="C26" s="68">
        <v>680.14</v>
      </c>
      <c r="D26" s="66">
        <v>35735.86</v>
      </c>
      <c r="E26" s="66">
        <v>36416</v>
      </c>
      <c r="F26" s="65">
        <v>0</v>
      </c>
      <c r="G26" s="66">
        <v>36416</v>
      </c>
      <c r="I26" s="37">
        <f>D26-J8</f>
        <v>35334.931250000001</v>
      </c>
    </row>
    <row r="27" spans="1:12" x14ac:dyDescent="0.25">
      <c r="A27" s="65">
        <v>211207</v>
      </c>
      <c r="B27" s="66">
        <v>721933.12</v>
      </c>
      <c r="C27" s="68">
        <v>628.55999999999995</v>
      </c>
      <c r="D27" s="66">
        <v>35787.440000000002</v>
      </c>
      <c r="E27" s="66">
        <v>36416</v>
      </c>
      <c r="F27" s="65">
        <v>0</v>
      </c>
      <c r="G27" s="66">
        <v>36416</v>
      </c>
      <c r="I27" s="37">
        <f>D27-J8</f>
        <v>35386.511250000003</v>
      </c>
    </row>
    <row r="28" spans="1:12" x14ac:dyDescent="0.25">
      <c r="A28" s="65">
        <v>220107</v>
      </c>
      <c r="B28" s="66">
        <v>686135.95</v>
      </c>
      <c r="C28" s="68">
        <v>618.83000000000004</v>
      </c>
      <c r="D28" s="66">
        <v>35797.17</v>
      </c>
      <c r="E28" s="66">
        <v>36416</v>
      </c>
      <c r="F28" s="65">
        <v>0</v>
      </c>
      <c r="G28" s="66">
        <v>36416</v>
      </c>
      <c r="I28" s="37">
        <f>D28-J8</f>
        <v>35396.241249999999</v>
      </c>
    </row>
    <row r="29" spans="1:12" x14ac:dyDescent="0.25">
      <c r="A29" s="65">
        <v>220207</v>
      </c>
      <c r="B29" s="66">
        <v>650308.1</v>
      </c>
      <c r="C29" s="68">
        <v>588.15</v>
      </c>
      <c r="D29" s="66">
        <v>35827.85</v>
      </c>
      <c r="E29" s="66">
        <v>36416</v>
      </c>
      <c r="F29" s="65">
        <v>0</v>
      </c>
      <c r="G29" s="66">
        <v>36416</v>
      </c>
      <c r="I29" s="37">
        <f>D29-J8</f>
        <v>35426.921249999999</v>
      </c>
    </row>
    <row r="30" spans="1:12" x14ac:dyDescent="0.25">
      <c r="A30" s="65">
        <v>220307</v>
      </c>
      <c r="B30" s="66">
        <v>614395.59</v>
      </c>
      <c r="C30" s="68">
        <v>503.49</v>
      </c>
      <c r="D30" s="66">
        <v>35912.51</v>
      </c>
      <c r="E30" s="66">
        <v>36416</v>
      </c>
      <c r="F30" s="65">
        <v>0</v>
      </c>
      <c r="G30" s="66">
        <v>36416</v>
      </c>
      <c r="I30" s="37">
        <f>D30-J8</f>
        <v>35511.581250000003</v>
      </c>
    </row>
    <row r="31" spans="1:12" x14ac:dyDescent="0.25">
      <c r="A31" s="65">
        <v>220407</v>
      </c>
      <c r="B31" s="66">
        <v>578506.23999999999</v>
      </c>
      <c r="C31" s="68">
        <v>526.65</v>
      </c>
      <c r="D31" s="66">
        <v>35889.35</v>
      </c>
      <c r="E31" s="66">
        <v>36416</v>
      </c>
      <c r="F31" s="65">
        <v>0</v>
      </c>
      <c r="G31" s="66">
        <v>36416</v>
      </c>
      <c r="I31" s="37">
        <f>D31-J8</f>
        <v>35488.421249999999</v>
      </c>
    </row>
    <row r="32" spans="1:12" x14ac:dyDescent="0.25">
      <c r="A32" s="65">
        <v>220507</v>
      </c>
      <c r="B32" s="66">
        <v>542570.13</v>
      </c>
      <c r="C32" s="68">
        <v>479.89</v>
      </c>
      <c r="D32" s="66">
        <v>35936.11</v>
      </c>
      <c r="E32" s="66">
        <v>36416</v>
      </c>
      <c r="F32" s="65">
        <v>0</v>
      </c>
      <c r="G32" s="66">
        <v>36416</v>
      </c>
      <c r="I32" s="37">
        <f>D32-J8</f>
        <v>35535.181250000001</v>
      </c>
    </row>
    <row r="33" spans="1:9" x14ac:dyDescent="0.25">
      <c r="A33" s="65">
        <v>220607</v>
      </c>
      <c r="B33" s="66">
        <v>506619.21</v>
      </c>
      <c r="C33" s="68">
        <v>465.09</v>
      </c>
      <c r="D33" s="66">
        <v>35950.92</v>
      </c>
      <c r="E33" s="66">
        <v>36416</v>
      </c>
      <c r="F33" s="65">
        <v>0</v>
      </c>
      <c r="G33" s="66">
        <v>36416</v>
      </c>
      <c r="I33" s="37">
        <f>D33-J8</f>
        <v>35549.991249999999</v>
      </c>
    </row>
    <row r="34" spans="1:9" x14ac:dyDescent="0.25">
      <c r="A34" s="65">
        <v>220707</v>
      </c>
      <c r="B34" s="66">
        <v>470623.47</v>
      </c>
      <c r="C34" s="68">
        <v>420.26</v>
      </c>
      <c r="D34" s="66">
        <v>35995.74</v>
      </c>
      <c r="E34" s="66">
        <v>36416</v>
      </c>
      <c r="F34" s="65">
        <v>0</v>
      </c>
      <c r="G34" s="66">
        <v>36416</v>
      </c>
      <c r="I34" s="37">
        <f>D34-J8</f>
        <v>35594.811249999999</v>
      </c>
    </row>
    <row r="35" spans="1:9" x14ac:dyDescent="0.25">
      <c r="A35" s="65">
        <v>220807</v>
      </c>
      <c r="B35" s="66">
        <v>434610.88</v>
      </c>
      <c r="C35" s="68">
        <v>403.41</v>
      </c>
      <c r="D35" s="66">
        <v>36012.589999999997</v>
      </c>
      <c r="E35" s="66">
        <v>36416</v>
      </c>
      <c r="F35" s="65">
        <v>0</v>
      </c>
      <c r="G35" s="66">
        <v>36416</v>
      </c>
      <c r="I35" s="37">
        <f>D35-J8</f>
        <v>35611.661249999997</v>
      </c>
    </row>
    <row r="36" spans="1:9" x14ac:dyDescent="0.25">
      <c r="A36" s="65">
        <v>220907</v>
      </c>
      <c r="B36" s="66">
        <v>398567.42</v>
      </c>
      <c r="C36" s="79">
        <v>372.54</v>
      </c>
      <c r="D36" s="66">
        <v>36043.46</v>
      </c>
      <c r="E36" s="66">
        <v>36416</v>
      </c>
      <c r="F36" s="65">
        <v>0</v>
      </c>
      <c r="G36" s="66">
        <v>36416</v>
      </c>
      <c r="I36" s="37">
        <f>D36-J8</f>
        <v>35642.53125</v>
      </c>
    </row>
    <row r="37" spans="1:9" x14ac:dyDescent="0.25">
      <c r="A37" s="65">
        <v>221007</v>
      </c>
      <c r="B37" s="66">
        <v>362482.04</v>
      </c>
      <c r="C37" s="79">
        <v>330.63</v>
      </c>
      <c r="D37" s="66">
        <v>36085.379999999997</v>
      </c>
      <c r="E37" s="66">
        <v>36416</v>
      </c>
      <c r="F37" s="65">
        <v>0</v>
      </c>
      <c r="G37" s="66">
        <v>36416</v>
      </c>
      <c r="I37" s="37">
        <f>D37-J8</f>
        <v>35684.451249999998</v>
      </c>
    </row>
    <row r="38" spans="1:9" x14ac:dyDescent="0.25">
      <c r="A38" s="65">
        <v>221107</v>
      </c>
      <c r="B38" s="66">
        <v>326376.76</v>
      </c>
      <c r="C38" s="79">
        <v>310.72000000000003</v>
      </c>
      <c r="D38" s="66">
        <v>36105.29</v>
      </c>
      <c r="E38" s="66">
        <v>36416</v>
      </c>
      <c r="F38" s="65">
        <v>0</v>
      </c>
      <c r="G38" s="66">
        <v>36416</v>
      </c>
      <c r="I38" s="37">
        <f>D38-J8</f>
        <v>35704.361250000002</v>
      </c>
    </row>
    <row r="39" spans="1:9" x14ac:dyDescent="0.25">
      <c r="A39" s="65">
        <v>221207</v>
      </c>
      <c r="B39" s="66">
        <v>290231.5</v>
      </c>
      <c r="C39" s="79">
        <v>270.74</v>
      </c>
      <c r="D39" s="66">
        <v>36145.26</v>
      </c>
      <c r="E39" s="66">
        <v>36416</v>
      </c>
      <c r="F39" s="65">
        <v>0</v>
      </c>
      <c r="G39" s="66">
        <v>36416</v>
      </c>
      <c r="I39" s="37">
        <f>D39-J8</f>
        <v>35744.331250000003</v>
      </c>
    </row>
    <row r="40" spans="1:9" x14ac:dyDescent="0.25">
      <c r="A40" s="65">
        <v>230107</v>
      </c>
      <c r="B40" s="66">
        <v>254064.28</v>
      </c>
      <c r="C40" s="79">
        <v>248.78</v>
      </c>
      <c r="D40" s="66">
        <v>36167.22</v>
      </c>
      <c r="E40" s="66">
        <v>36416</v>
      </c>
      <c r="F40" s="65">
        <v>0</v>
      </c>
      <c r="G40" s="66">
        <v>36416</v>
      </c>
      <c r="I40" s="37">
        <f>D40-J8</f>
        <v>35766.291250000002</v>
      </c>
    </row>
    <row r="41" spans="1:9" x14ac:dyDescent="0.25">
      <c r="A41" s="65">
        <v>230207</v>
      </c>
      <c r="B41" s="66">
        <v>217866.06</v>
      </c>
      <c r="C41" s="79">
        <v>217.78</v>
      </c>
      <c r="D41" s="66">
        <v>36198.22</v>
      </c>
      <c r="E41" s="66">
        <v>36416</v>
      </c>
      <c r="F41" s="65">
        <v>0</v>
      </c>
      <c r="G41" s="66">
        <v>36416</v>
      </c>
      <c r="I41" s="37">
        <f>D41-J8</f>
        <v>35797.291250000002</v>
      </c>
    </row>
    <row r="42" spans="1:9" x14ac:dyDescent="0.25">
      <c r="A42" s="65">
        <v>230307</v>
      </c>
      <c r="B42" s="66">
        <v>181618.73</v>
      </c>
      <c r="C42" s="79">
        <v>168.68</v>
      </c>
      <c r="D42" s="66">
        <v>36247.32</v>
      </c>
      <c r="E42" s="66">
        <v>36416</v>
      </c>
      <c r="F42" s="65">
        <v>0</v>
      </c>
      <c r="G42" s="66">
        <v>36416</v>
      </c>
      <c r="I42" s="37">
        <f>D42-J8</f>
        <v>35846.391250000001</v>
      </c>
    </row>
    <row r="43" spans="1:9" x14ac:dyDescent="0.25">
      <c r="A43" s="65">
        <v>230407</v>
      </c>
      <c r="B43" s="66">
        <v>145358.41</v>
      </c>
      <c r="C43" s="79">
        <v>155.68</v>
      </c>
      <c r="D43" s="66">
        <v>36260.32</v>
      </c>
      <c r="E43" s="66">
        <v>36416</v>
      </c>
      <c r="F43" s="65">
        <v>0</v>
      </c>
      <c r="G43" s="66">
        <v>36416</v>
      </c>
      <c r="I43" s="37">
        <f>D43-J8</f>
        <v>35859.391250000001</v>
      </c>
    </row>
    <row r="44" spans="1:9" x14ac:dyDescent="0.25">
      <c r="A44" s="65">
        <v>230507</v>
      </c>
      <c r="B44" s="66">
        <v>109062.99</v>
      </c>
      <c r="C44" s="79">
        <v>120.58</v>
      </c>
      <c r="D44" s="66">
        <v>36295.42</v>
      </c>
      <c r="E44" s="66">
        <v>36416</v>
      </c>
      <c r="F44" s="65">
        <v>0</v>
      </c>
      <c r="G44" s="66">
        <v>36416</v>
      </c>
      <c r="I44" s="37">
        <f>D44-J8</f>
        <v>35894.491249999999</v>
      </c>
    </row>
    <row r="45" spans="1:9" x14ac:dyDescent="0.25">
      <c r="A45" s="65">
        <v>230607</v>
      </c>
      <c r="B45" s="66">
        <v>72740.479999999996</v>
      </c>
      <c r="C45" s="79">
        <v>93.49</v>
      </c>
      <c r="D45" s="66">
        <v>36322.51</v>
      </c>
      <c r="E45" s="66">
        <v>36416</v>
      </c>
      <c r="F45" s="65">
        <v>0</v>
      </c>
      <c r="G45" s="66">
        <v>36416</v>
      </c>
      <c r="I45" s="37">
        <f>D45-J8</f>
        <v>35921.581250000003</v>
      </c>
    </row>
    <row r="46" spans="1:9" x14ac:dyDescent="0.25">
      <c r="A46" s="65">
        <v>230707</v>
      </c>
      <c r="B46" s="66">
        <v>36384.81</v>
      </c>
      <c r="C46" s="79">
        <v>60.34</v>
      </c>
      <c r="D46" s="66">
        <v>36355.660000000003</v>
      </c>
      <c r="E46" s="66">
        <v>36416</v>
      </c>
      <c r="F46" s="65">
        <v>0</v>
      </c>
      <c r="G46" s="66">
        <v>36416</v>
      </c>
      <c r="I46" s="37">
        <f>D46-J8</f>
        <v>35954.731250000004</v>
      </c>
    </row>
    <row r="47" spans="1:9" x14ac:dyDescent="0.25">
      <c r="A47" s="65">
        <v>230807</v>
      </c>
      <c r="B47" s="66">
        <v>0</v>
      </c>
      <c r="C47" s="79">
        <v>31.19</v>
      </c>
      <c r="D47" s="66">
        <v>36384.81</v>
      </c>
      <c r="E47" s="66">
        <v>36416</v>
      </c>
      <c r="F47" s="65">
        <v>0</v>
      </c>
      <c r="G47" s="66">
        <v>36416</v>
      </c>
      <c r="I47" s="37">
        <f>D47-J8</f>
        <v>35983.881249999999</v>
      </c>
    </row>
    <row r="49" spans="1:11" x14ac:dyDescent="0.25">
      <c r="A49" s="71" t="s">
        <v>112</v>
      </c>
      <c r="B49" s="72"/>
      <c r="C49" s="73">
        <f>SUM(C10:C47)</f>
        <v>17806.070000000003</v>
      </c>
      <c r="D49" s="72">
        <f>SUM(D10:D47)</f>
        <v>864859.22</v>
      </c>
      <c r="E49" s="72">
        <f>SUM(E10:E47)</f>
        <v>873984</v>
      </c>
      <c r="F49" s="71">
        <v>0</v>
      </c>
      <c r="G49" s="72">
        <f>SUM(G10:G47)</f>
        <v>883606.29</v>
      </c>
      <c r="I49" s="70">
        <f>SUM(I24:I48)</f>
        <v>855236.93</v>
      </c>
      <c r="K49" s="81">
        <f>E5-I49</f>
        <v>941.06999999994878</v>
      </c>
    </row>
    <row r="51" spans="1:11" x14ac:dyDescent="0.25">
      <c r="D51" s="37"/>
    </row>
    <row r="52" spans="1:11" x14ac:dyDescent="0.25">
      <c r="E52" s="37"/>
    </row>
  </sheetData>
  <pageMargins left="0.7" right="0.7" top="0.75" bottom="0.75" header="0.3" footer="0.3"/>
  <pageSetup orientation="portrait" horizontalDpi="4294967293" verticalDpi="0" r:id="rId1"/>
  <ignoredErrors>
    <ignoredError sqref="F49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SCOTIABANK</vt:lpstr>
      <vt:lpstr>REACTIVA 01</vt:lpstr>
      <vt:lpstr>REACTIVA 01 MAJU</vt:lpstr>
      <vt:lpstr>REACTIVA 2</vt:lpstr>
      <vt:lpstr>REACTIVA 02 MAJU</vt:lpstr>
      <vt:lpstr>CODIFE</vt:lpstr>
      <vt:lpstr>COFIDE 2</vt:lpstr>
      <vt:lpstr>NOTA</vt:lpstr>
      <vt:lpstr>REACTIVA 02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gamboa</dc:creator>
  <cp:lastModifiedBy>Angelica</cp:lastModifiedBy>
  <cp:lastPrinted>2020-12-29T18:26:52Z</cp:lastPrinted>
  <dcterms:created xsi:type="dcterms:W3CDTF">2015-10-16T20:34:08Z</dcterms:created>
  <dcterms:modified xsi:type="dcterms:W3CDTF">2022-06-22T18:13:21Z</dcterms:modified>
</cp:coreProperties>
</file>